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Lenovo\Documents\SPM'22\RAD SPM\"/>
    </mc:Choice>
  </mc:AlternateContent>
  <xr:revisionPtr revIDLastSave="0" documentId="13_ncr:1_{9F244F79-FC20-4204-9F66-304D0F03C7C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TRANTIBUMLINMAS" sheetId="5" r:id="rId1"/>
  </sheets>
  <definedNames>
    <definedName name="_xlnm.Print_Area" localSheetId="0">TRANTIBUMLINMAS!$A$1:$R$156</definedName>
    <definedName name="_xlnm.Print_Titles" localSheetId="0">TRANTIBUMLINMAS!$4:$7</definedName>
  </definedNames>
  <calcPr calcId="191029"/>
</workbook>
</file>

<file path=xl/calcChain.xml><?xml version="1.0" encoding="utf-8"?>
<calcChain xmlns="http://schemas.openxmlformats.org/spreadsheetml/2006/main">
  <c r="R14" i="5" l="1"/>
  <c r="R19" i="5"/>
  <c r="H125" i="5"/>
  <c r="J127" i="5"/>
  <c r="H127" i="5"/>
  <c r="H121" i="5"/>
  <c r="I117" i="5"/>
  <c r="K117" i="5"/>
  <c r="M117" i="5"/>
  <c r="H117" i="5"/>
  <c r="P134" i="5"/>
  <c r="H134" i="5"/>
  <c r="H14" i="5"/>
  <c r="H56" i="5"/>
  <c r="H68" i="5"/>
  <c r="R13" i="5"/>
  <c r="R12" i="5"/>
  <c r="R11" i="5"/>
  <c r="R9" i="5"/>
  <c r="R10" i="5"/>
  <c r="Q15" i="5"/>
  <c r="J118" i="5"/>
  <c r="J117" i="5" s="1"/>
  <c r="P118" i="5"/>
  <c r="P117" i="5" s="1"/>
  <c r="P108" i="5"/>
  <c r="O74" i="5"/>
  <c r="M74" i="5"/>
  <c r="K74" i="5"/>
  <c r="I74" i="5"/>
  <c r="M40" i="5"/>
  <c r="L33" i="5"/>
  <c r="Q16" i="5"/>
  <c r="Q17" i="5"/>
  <c r="R17" i="5"/>
  <c r="Q18" i="5"/>
  <c r="R18" i="5"/>
  <c r="Q19" i="5"/>
  <c r="Q20" i="5"/>
  <c r="Q21" i="5"/>
  <c r="R21" i="5"/>
  <c r="Q22" i="5"/>
  <c r="Q23" i="5"/>
  <c r="Q24" i="5"/>
  <c r="Q25" i="5"/>
  <c r="R25" i="5"/>
  <c r="Q26" i="5"/>
  <c r="R26" i="5"/>
  <c r="Q27" i="5"/>
  <c r="R27" i="5"/>
  <c r="Q28" i="5"/>
  <c r="R28" i="5"/>
  <c r="Q29" i="5"/>
  <c r="R29" i="5"/>
  <c r="Q30" i="5"/>
  <c r="Q31" i="5"/>
  <c r="R31" i="5"/>
  <c r="Q32" i="5"/>
  <c r="R32" i="5"/>
  <c r="Q33" i="5"/>
  <c r="Q34" i="5"/>
  <c r="R34" i="5"/>
  <c r="Q35" i="5"/>
  <c r="R35" i="5"/>
  <c r="Q36" i="5"/>
  <c r="R36" i="5"/>
  <c r="Q37" i="5"/>
  <c r="R37" i="5"/>
  <c r="Q38" i="5"/>
  <c r="R38" i="5"/>
  <c r="Q39" i="5"/>
  <c r="R39" i="5"/>
  <c r="Q41" i="5"/>
  <c r="R41" i="5"/>
  <c r="Q42" i="5"/>
  <c r="R42" i="5"/>
  <c r="Q43" i="5"/>
  <c r="R43" i="5"/>
  <c r="Q44" i="5"/>
  <c r="R44" i="5"/>
  <c r="Q45" i="5"/>
  <c r="R45" i="5"/>
  <c r="Q46" i="5"/>
  <c r="R46" i="5"/>
  <c r="Q47" i="5"/>
  <c r="R47" i="5"/>
  <c r="Q48" i="5"/>
  <c r="R48" i="5"/>
  <c r="Q49" i="5"/>
  <c r="Q50" i="5"/>
  <c r="R50" i="5"/>
  <c r="Q51" i="5"/>
  <c r="R51" i="5"/>
  <c r="Q53" i="5"/>
  <c r="R53" i="5"/>
  <c r="Q54" i="5"/>
  <c r="R54" i="5"/>
  <c r="Q55" i="5"/>
  <c r="R55" i="5"/>
  <c r="Q58" i="5"/>
  <c r="R58" i="5"/>
  <c r="Q59" i="5"/>
  <c r="R59" i="5"/>
  <c r="Q61" i="5"/>
  <c r="R61" i="5"/>
  <c r="Q62" i="5"/>
  <c r="R62" i="5"/>
  <c r="Q64" i="5"/>
  <c r="R64" i="5"/>
  <c r="Q65" i="5"/>
  <c r="R65" i="5"/>
  <c r="Q66" i="5"/>
  <c r="R66" i="5"/>
  <c r="Q68" i="5"/>
  <c r="Q70" i="5"/>
  <c r="R70" i="5"/>
  <c r="Q71" i="5"/>
  <c r="R71" i="5"/>
  <c r="Q72" i="5"/>
  <c r="R72" i="5"/>
  <c r="Q73" i="5"/>
  <c r="R73" i="5"/>
  <c r="Q75" i="5"/>
  <c r="R75" i="5"/>
  <c r="Q76" i="5"/>
  <c r="R76" i="5"/>
  <c r="Q77" i="5"/>
  <c r="R77" i="5"/>
  <c r="Q78" i="5"/>
  <c r="R78" i="5"/>
  <c r="Q79" i="5"/>
  <c r="R79" i="5"/>
  <c r="Q80" i="5"/>
  <c r="R80" i="5"/>
  <c r="Q82" i="5"/>
  <c r="R82" i="5"/>
  <c r="Q83" i="5"/>
  <c r="R83" i="5"/>
  <c r="Q85" i="5"/>
  <c r="R85" i="5"/>
  <c r="Q86" i="5"/>
  <c r="R86" i="5"/>
  <c r="Q87" i="5"/>
  <c r="R87" i="5"/>
  <c r="Q88" i="5"/>
  <c r="R88" i="5"/>
  <c r="Q89" i="5"/>
  <c r="R89" i="5"/>
  <c r="Q90" i="5"/>
  <c r="R90" i="5"/>
  <c r="Q91" i="5"/>
  <c r="R91" i="5"/>
  <c r="Q92" i="5"/>
  <c r="R92" i="5"/>
  <c r="Q93" i="5"/>
  <c r="R93" i="5"/>
  <c r="Q94" i="5"/>
  <c r="R94" i="5"/>
  <c r="Q95" i="5"/>
  <c r="R95" i="5"/>
  <c r="Q96" i="5"/>
  <c r="R96" i="5"/>
  <c r="Q98" i="5"/>
  <c r="R98" i="5"/>
  <c r="Q99" i="5"/>
  <c r="R99" i="5"/>
  <c r="Q101" i="5"/>
  <c r="R101" i="5"/>
  <c r="Q102" i="5"/>
  <c r="R102" i="5"/>
  <c r="Q103" i="5"/>
  <c r="R103" i="5"/>
  <c r="Q105" i="5"/>
  <c r="R105" i="5"/>
  <c r="Q106" i="5"/>
  <c r="R106" i="5"/>
  <c r="Q107" i="5"/>
  <c r="R107" i="5"/>
  <c r="Q109" i="5"/>
  <c r="R109" i="5"/>
  <c r="Q110" i="5"/>
  <c r="R110" i="5"/>
  <c r="Q111" i="5"/>
  <c r="R111" i="5"/>
  <c r="Q112" i="5"/>
  <c r="R112" i="5"/>
  <c r="Q114" i="5"/>
  <c r="R114" i="5"/>
  <c r="Q116" i="5"/>
  <c r="R116" i="5"/>
  <c r="Q119" i="5"/>
  <c r="R119" i="5"/>
  <c r="Q120" i="5"/>
  <c r="R120" i="5"/>
  <c r="Q123" i="5"/>
  <c r="R123" i="5"/>
  <c r="Q124" i="5"/>
  <c r="R124" i="5"/>
  <c r="Q126" i="5"/>
  <c r="Q127" i="5"/>
  <c r="Q128" i="5"/>
  <c r="R128" i="5"/>
  <c r="Q129" i="5"/>
  <c r="R129" i="5"/>
  <c r="Q130" i="5"/>
  <c r="R130" i="5"/>
  <c r="Q131" i="5"/>
  <c r="R131" i="5"/>
  <c r="Q133" i="5"/>
  <c r="R133" i="5"/>
  <c r="Q136" i="5"/>
  <c r="Q137" i="5"/>
  <c r="R137" i="5"/>
  <c r="Q138" i="5"/>
  <c r="R138" i="5"/>
  <c r="P63" i="5"/>
  <c r="P52" i="5"/>
  <c r="O52" i="5"/>
  <c r="N52" i="5"/>
  <c r="M52" i="5"/>
  <c r="P49" i="5"/>
  <c r="P24" i="5"/>
  <c r="P20" i="5"/>
  <c r="R20" i="5" s="1"/>
  <c r="P22" i="5"/>
  <c r="R22" i="5" s="1"/>
  <c r="P23" i="5"/>
  <c r="R23" i="5" s="1"/>
  <c r="N16" i="5"/>
  <c r="N74" i="5"/>
  <c r="P74" i="5" s="1"/>
  <c r="N108" i="5"/>
  <c r="N136" i="5"/>
  <c r="N134" i="5" s="1"/>
  <c r="J136" i="5"/>
  <c r="R136" i="5" s="1"/>
  <c r="L136" i="5"/>
  <c r="L134" i="5" s="1"/>
  <c r="H67" i="5" l="1"/>
  <c r="P16" i="5"/>
  <c r="R16" i="5" s="1"/>
  <c r="Q74" i="5"/>
  <c r="N57" i="5" l="1"/>
  <c r="K40" i="5"/>
  <c r="L24" i="5"/>
  <c r="N24" i="5"/>
  <c r="N15" i="5"/>
  <c r="L74" i="5"/>
  <c r="N118" i="5"/>
  <c r="N117" i="5" s="1"/>
  <c r="O118" i="5"/>
  <c r="L118" i="5"/>
  <c r="L117" i="5" s="1"/>
  <c r="L108" i="5"/>
  <c r="L57" i="5"/>
  <c r="L52" i="5"/>
  <c r="L40" i="5"/>
  <c r="L15" i="5"/>
  <c r="J15" i="5"/>
  <c r="Q118" i="5" l="1"/>
  <c r="Q117" i="5" s="1"/>
  <c r="O117" i="5"/>
  <c r="R118" i="5"/>
  <c r="R117" i="5" s="1"/>
  <c r="K132" i="5"/>
  <c r="K122" i="5"/>
  <c r="L122" i="5"/>
  <c r="L121" i="5" s="1"/>
  <c r="M122" i="5"/>
  <c r="N122" i="5"/>
  <c r="N121" i="5" s="1"/>
  <c r="O122" i="5"/>
  <c r="P122" i="5"/>
  <c r="P121" i="5" s="1"/>
  <c r="K115" i="5"/>
  <c r="L115" i="5"/>
  <c r="M115" i="5"/>
  <c r="N115" i="5"/>
  <c r="O115" i="5"/>
  <c r="K113" i="5"/>
  <c r="M113" i="5"/>
  <c r="O113" i="5"/>
  <c r="K108" i="5"/>
  <c r="M108" i="5"/>
  <c r="O108" i="5"/>
  <c r="K104" i="5"/>
  <c r="L104" i="5"/>
  <c r="M104" i="5"/>
  <c r="N104" i="5"/>
  <c r="O104" i="5"/>
  <c r="P104" i="5"/>
  <c r="K100" i="5"/>
  <c r="L100" i="5"/>
  <c r="M100" i="5"/>
  <c r="N100" i="5"/>
  <c r="O100" i="5"/>
  <c r="P100" i="5"/>
  <c r="K97" i="5"/>
  <c r="L97" i="5"/>
  <c r="M97" i="5"/>
  <c r="N97" i="5"/>
  <c r="O97" i="5"/>
  <c r="P97" i="5"/>
  <c r="K84" i="5"/>
  <c r="L84" i="5"/>
  <c r="M84" i="5"/>
  <c r="N84" i="5"/>
  <c r="O84" i="5"/>
  <c r="P84" i="5"/>
  <c r="K81" i="5"/>
  <c r="L81" i="5"/>
  <c r="M81" i="5"/>
  <c r="N81" i="5"/>
  <c r="O81" i="5"/>
  <c r="P81" i="5"/>
  <c r="K69" i="5"/>
  <c r="L69" i="5"/>
  <c r="K63" i="5"/>
  <c r="L63" i="5"/>
  <c r="M63" i="5"/>
  <c r="N63" i="5"/>
  <c r="O63" i="5"/>
  <c r="K60" i="5"/>
  <c r="L60" i="5"/>
  <c r="L56" i="5" s="1"/>
  <c r="M60" i="5"/>
  <c r="N60" i="5"/>
  <c r="N56" i="5" s="1"/>
  <c r="O60" i="5"/>
  <c r="P60" i="5"/>
  <c r="P56" i="5" s="1"/>
  <c r="O57" i="5"/>
  <c r="K52" i="5"/>
  <c r="Q52" i="5" s="1"/>
  <c r="L49" i="5"/>
  <c r="N49" i="5"/>
  <c r="N40" i="5"/>
  <c r="O40" i="5"/>
  <c r="Q40" i="5" s="1"/>
  <c r="P40" i="5"/>
  <c r="N33" i="5"/>
  <c r="P33" i="5"/>
  <c r="L30" i="5"/>
  <c r="N30" i="5"/>
  <c r="P30" i="5"/>
  <c r="P15" i="5"/>
  <c r="P14" i="5" l="1"/>
  <c r="M56" i="5"/>
  <c r="R15" i="5"/>
  <c r="K56" i="5"/>
  <c r="P68" i="5"/>
  <c r="L68" i="5"/>
  <c r="N68" i="5"/>
  <c r="L14" i="5"/>
  <c r="O56" i="5"/>
  <c r="N14" i="5"/>
  <c r="I135" i="5"/>
  <c r="Q135" i="5" s="1"/>
  <c r="J135" i="5"/>
  <c r="I132" i="5"/>
  <c r="Q132" i="5" s="1"/>
  <c r="J132" i="5"/>
  <c r="J126" i="5" s="1"/>
  <c r="J125" i="5" s="1"/>
  <c r="J122" i="5"/>
  <c r="I122" i="5"/>
  <c r="Q122" i="5" s="1"/>
  <c r="I115" i="5"/>
  <c r="Q115" i="5" s="1"/>
  <c r="J115" i="5"/>
  <c r="R115" i="5" s="1"/>
  <c r="I113" i="5"/>
  <c r="Q113" i="5" s="1"/>
  <c r="J113" i="5"/>
  <c r="R113" i="5" s="1"/>
  <c r="I104" i="5"/>
  <c r="Q104" i="5" s="1"/>
  <c r="J104" i="5"/>
  <c r="R104" i="5" s="1"/>
  <c r="J108" i="5"/>
  <c r="R108" i="5" s="1"/>
  <c r="I108" i="5"/>
  <c r="Q108" i="5" s="1"/>
  <c r="J100" i="5"/>
  <c r="R100" i="5" s="1"/>
  <c r="I100" i="5"/>
  <c r="Q100" i="5" s="1"/>
  <c r="I84" i="5"/>
  <c r="Q84" i="5" s="1"/>
  <c r="J84" i="5"/>
  <c r="R84" i="5" s="1"/>
  <c r="I81" i="5"/>
  <c r="Q81" i="5" s="1"/>
  <c r="J81" i="5"/>
  <c r="R81" i="5" s="1"/>
  <c r="J74" i="5"/>
  <c r="R74" i="5" s="1"/>
  <c r="I69" i="5"/>
  <c r="Q69" i="5" s="1"/>
  <c r="J69" i="5"/>
  <c r="I97" i="5"/>
  <c r="Q97" i="5" s="1"/>
  <c r="J97" i="5"/>
  <c r="R97" i="5" s="1"/>
  <c r="I63" i="5"/>
  <c r="Q63" i="5" s="1"/>
  <c r="I60" i="5"/>
  <c r="Q57" i="5"/>
  <c r="R57" i="5"/>
  <c r="J40" i="5"/>
  <c r="R40" i="5" s="1"/>
  <c r="J63" i="5"/>
  <c r="R63" i="5" s="1"/>
  <c r="J60" i="5"/>
  <c r="R60" i="5" s="1"/>
  <c r="J52" i="5"/>
  <c r="R52" i="5" s="1"/>
  <c r="J49" i="5"/>
  <c r="R49" i="5" s="1"/>
  <c r="J33" i="5"/>
  <c r="R33" i="5" s="1"/>
  <c r="J30" i="5"/>
  <c r="R30" i="5" s="1"/>
  <c r="J24" i="5"/>
  <c r="R24" i="5" s="1"/>
  <c r="R122" i="5" l="1"/>
  <c r="R121" i="5" s="1"/>
  <c r="J121" i="5"/>
  <c r="Q60" i="5"/>
  <c r="I56" i="5"/>
  <c r="Q56" i="5" s="1"/>
  <c r="R69" i="5"/>
  <c r="J68" i="5"/>
  <c r="R135" i="5"/>
  <c r="R134" i="5" s="1"/>
  <c r="J134" i="5"/>
  <c r="L132" i="5"/>
  <c r="N132" i="5" s="1"/>
  <c r="P132" i="5" s="1"/>
  <c r="L127" i="5"/>
  <c r="J14" i="5"/>
  <c r="R68" i="5"/>
  <c r="J56" i="5"/>
  <c r="R56" i="5" s="1"/>
  <c r="J67" i="5" l="1"/>
  <c r="N127" i="5"/>
  <c r="L126" i="5"/>
  <c r="L125" i="5" s="1"/>
  <c r="L67" i="5" s="1"/>
  <c r="R132" i="5"/>
  <c r="P127" i="5" l="1"/>
  <c r="P126" i="5" s="1"/>
  <c r="P125" i="5" s="1"/>
  <c r="P67" i="5" s="1"/>
  <c r="N126" i="5"/>
  <c r="R127" i="5" l="1"/>
  <c r="R126" i="5"/>
  <c r="R125" i="5" s="1"/>
  <c r="R67" i="5" s="1"/>
  <c r="N125" i="5"/>
  <c r="N67" i="5" s="1"/>
</calcChain>
</file>

<file path=xl/sharedStrings.xml><?xml version="1.0" encoding="utf-8"?>
<sst xmlns="http://schemas.openxmlformats.org/spreadsheetml/2006/main" count="335" uniqueCount="206">
  <si>
    <t>NO.</t>
  </si>
  <si>
    <t>PROGRAM / KEGIATAN / SUB KEGIATAN</t>
  </si>
  <si>
    <t>INDIKATOR</t>
  </si>
  <si>
    <t>SATUAN</t>
  </si>
  <si>
    <t>KONDISI TAHUN 2022</t>
  </si>
  <si>
    <t>TARGET KINERJA TAHUN 2023 - 2026</t>
  </si>
  <si>
    <t>KONDISI AKHIR
TAHUN 2023 - 2026</t>
  </si>
  <si>
    <t>CAPAIAN</t>
  </si>
  <si>
    <t>ANGGARAN
Rp (Ribu)</t>
  </si>
  <si>
    <t>TARGET</t>
  </si>
  <si>
    <t>1</t>
  </si>
  <si>
    <t>SPM BIDANG TRANTIBUMLINMAS</t>
  </si>
  <si>
    <t>2</t>
  </si>
  <si>
    <t>Program Peningkatan
Ketentraman dan Ketertiban
Umum</t>
  </si>
  <si>
    <t>Penanganan Gangguan Ketentraman dan Ketertiban Umum dalam 1 (satu) Daerah Kabupaten / Kota</t>
  </si>
  <si>
    <t>Penindakan atas Gangguan Ketentraman dan Ketertiban Umum Berdasarkan Perda dan Perkada melalui Penertiban dan Penanganan Unjuk Rasa dan Kerusuhan Massa</t>
  </si>
  <si>
    <t>Koordinasi Penyelenggaraan Ketentraman dan Ketertiban Umum serta Perlindungan Masyarakat Tingkat Kabupaten / Kota</t>
  </si>
  <si>
    <t>Peningkatan Kapasitas SDM Satuan Polisi Pamong Praja dan Satuan Perlindungan Masyarakat termasuk dalam Pelaksanaan Tugas yang Bernuansa Hak Asasi Manusia</t>
  </si>
  <si>
    <t>Penegakan Peraturan Daerah Kabupaten/kota dan Peraturan Bupati/Wali Kota</t>
  </si>
  <si>
    <t>Pengawasan atas Kepatuhan terhadap Pelaksanaan Peraturan Daerah dan Peraturan Bupati/Wali kota</t>
  </si>
  <si>
    <t>Penanganan atas Pelanggaran Peraturan Daerah dan Peraturan Bupati/ Wali Kota</t>
  </si>
  <si>
    <t>Program Pencegahan, Penanggulangan, Penyelamatan Kebakaran Dan Penyelamatan Non Kebakaran</t>
  </si>
  <si>
    <t>Pencegahan, Pengendalian, Pemadaman, Penyelamatan dan Penaganan Bahan Berbahaya dan  Beracun Kebakaran dalam Daerah Kabupaten/Kota</t>
  </si>
  <si>
    <t>Pencegahan Kebakaran dalam Daerah Kabupaten/Kota</t>
  </si>
  <si>
    <t>Standarisasi Sarana dan Prasarana Pencegahan, Penanggulangan Kebakaran dan Alat Pelindung Diri</t>
  </si>
  <si>
    <t>Pemberdayaan Masyarakat dalam Pencegahan Kebakaran</t>
  </si>
  <si>
    <t>Pemberdayaan Masyarakat dalam Pencegahan dan Penangulangan Kebakaran melalui Sosialisasi dan Edukasi Masyarakat</t>
  </si>
  <si>
    <t>%</t>
  </si>
  <si>
    <t>Presentase Gangguan Trantibum yang dapat diselesaikan</t>
  </si>
  <si>
    <t>Pencegahan Gangguan Ketentraman dan Ketertiban Umum melalui Deteksi Dini dan Cegah Dini, Pembinaan dan Penyuluhan, Pelaksanaan Patroli, Pengamanan, dan Pengawalan</t>
  </si>
  <si>
    <t>Penyelamatan dan Evakuasi Korban Kebakaran dan Non Kebakaran</t>
  </si>
  <si>
    <t>Pengelolaan Sistem Komunikasi dan Informasi Kebakaran dan Penyelamatan (SKIK)</t>
  </si>
  <si>
    <t>Inspeksi Peralatan Proteksi Kebakaran</t>
  </si>
  <si>
    <t>Pendataan Saranan Prasarana Proteksi Kebakaran</t>
  </si>
  <si>
    <t>Dukungan Pemberdayaan Masyarakat / Relawan Pemadam Kebakaran Melalui Penyediaan Sarana dan Prasarana</t>
  </si>
  <si>
    <t>Pembentukan dan Pembinaan Relawan Pemadam Kabakaran</t>
  </si>
  <si>
    <t>Pemadaman dan Pengendalian Kebakaran dalam daerah Kabupaten/Kota</t>
  </si>
  <si>
    <t>Laporan</t>
  </si>
  <si>
    <t>Pengadaan Sarana dan Prasarana Pencegahan, Penanggulangan Kebakaran dan Alat Pelindung Diri</t>
  </si>
  <si>
    <t>Jumlah laporan aktifitas Penanganan Gangguan Ketentraman dan Ketertiban Umum dalam 1 (satu) Daerah Kabupaten / Kota</t>
  </si>
  <si>
    <t>Jumlah Kasus Gangguan Ketentraman dan Ketertiban Umum yang Dicegah Melalui Deteksi Dini dan Cegah Dini, Pembinaan dan Penyuluhan, Pelaksanaan Patroli, Pengamanan, dan Pengawalan</t>
  </si>
  <si>
    <t>Jumlah Kasus Gangguan Ketentraman dan Ketertiban Umum berdasarkan Perda dan Perkada Melalui Penertiban dan Penanganan Unjuk Rasa dan Kerusuhan Massa yang dilakukan Penindakan</t>
  </si>
  <si>
    <t>Jumlah Dokumen Hasil Pelaksanaan Koordinasi Penyelenggaraan Kententraman, Ketertiban Umum dan perlindungan Masyarakat Tingkat Kabupaten/Kota</t>
  </si>
  <si>
    <t>Pemberdayaan Perlindungan Masyarakat dalam rangka Ketentraman dan Ketertiban Umum</t>
  </si>
  <si>
    <t>Jumlah Dokumen yang Memuat Hasil Pemberdayaan Perlindungan Masyarakat dalam rangka Ketentraman dan Ketertiban Umum</t>
  </si>
  <si>
    <t>Jumlah SDM Satuan Polisi Pamong Praja dan Satuan Perlindungan Masyarakat yang ditingkatkan Kapasitasnya</t>
  </si>
  <si>
    <t>Kerjasama   antar   Lembaga   dan   Kemitraan   dalam
Teknik   Pencegahan   dan   Penanganan   Gangguan Ketentraman dan Ketertiban Umum</t>
  </si>
  <si>
    <t>Jumlah Dokumen Hasil Pelaksanaan Kerja Sama antar Lembaga dan Kemitraan
dalam Teknik Pencegahan Kejahatan</t>
  </si>
  <si>
    <t>Pengadaan dan Pemeliharaan Sarana dan Prasarana Ketentraman dan Ketertiban Umum</t>
  </si>
  <si>
    <t>Jumlah Sarana dan Prasarana Ketenteraman dan Ketertiban Umum yang Tersedia</t>
  </si>
  <si>
    <t>Penyusunan SOP Ketertiban Umum dan Ketenteraman Masyarakat</t>
  </si>
  <si>
    <t>Jumlah  Dokumen  SOP  Ketertiban  Umum  dan
Ketenteraman Masyarakat yang Telah Dibuat dan Dimutakhirkan</t>
  </si>
  <si>
    <t>Penyediaan Layanan dalam     rangka Dampak Penegakan Perda dan Perkada</t>
  </si>
  <si>
    <t>Jumlah  Laporan Penyediaan Layanan  Dampak Penegakan Perda dan Perkada yang Terlayani</t>
  </si>
  <si>
    <t>Presentase Linmas yang dibina</t>
  </si>
  <si>
    <t>Jumlah laporan aktifitas Penegakan Peraturan     Daerah Kabupaten/Kota dan Peraturan Bupati/Wali Kota</t>
  </si>
  <si>
    <t>Sosialisasi Penegakan     Peraturan Daerah dan Peraturan Bupati/Wali Kota</t>
  </si>
  <si>
    <t>Terlaksananya Kegiatan Penanganan unjuk rasa dan upacara ceremonial</t>
  </si>
  <si>
    <t>Terlaksananya Kegiatan Pemantauan Situasi Ketertiban Umum dan Ketentraman Masyarakat serta penyediaan makan minum harian pegawai</t>
  </si>
  <si>
    <t xml:space="preserve">Terlaksananya Kegiatan Pengamanan kegiatan hari jadi Kabupaten Cilacap dan HUT RI </t>
  </si>
  <si>
    <t>Terlaksananya Pengamanan hari raya lebaran, natal dan tahun baru dan pendirian posko Lebaran, Posko Natal dan Tahun Baru</t>
  </si>
  <si>
    <t>Terlaksananya Pengamanan Pemilu oleh Satpol PP</t>
  </si>
  <si>
    <t>Terlaksananya Pengamanan Pilkades Serentak</t>
  </si>
  <si>
    <t>Deteksi Dini dan Cegah Dini Ketertiban Umum  dan Ketenteraman Masyarakat</t>
  </si>
  <si>
    <t>Pengawalan kunjungan kerja Bupati / Tamu VVIP</t>
  </si>
  <si>
    <t>Terlaksananya Operasi Penertiban PKL</t>
  </si>
  <si>
    <t>Operasi Penertiban Pengemis, Gelandangan, PGOT</t>
  </si>
  <si>
    <t>Operasi Pemberantasan Pelacuran</t>
  </si>
  <si>
    <t>Operasi Penertiban  K3</t>
  </si>
  <si>
    <t>Terlaksananya Operasi Pelajar</t>
  </si>
  <si>
    <t>Terkirimnya peserta untuk mengikuti HUT Satpol PP -  Linmas, Jambore Satpol PP dan Jambore Linmas Tingkat Provinsi</t>
  </si>
  <si>
    <t>JAMBORE SATLINMAS INTI Kecamatan di Kab. Cilacap</t>
  </si>
  <si>
    <t>Pembinaan dan Pelatihan pengendalian keamanan dan keyamanan lingkungan</t>
  </si>
  <si>
    <t>Pelatihan dan Pengamanan  Pilkada, dan Pemilu 2024</t>
  </si>
  <si>
    <t>Pengukuhan Linmas Inti Kecamatan (9 Kecamatan)</t>
  </si>
  <si>
    <t>Pembentukan dan Monitoring SATGAS LINMAS di 24 Kecamatan</t>
  </si>
  <si>
    <t>Pembinaan Peningkatan Kemampuan Manajemen Bencana</t>
  </si>
  <si>
    <t>Pengadaan Sarpras Linmas dan KTA Linmas Kabupaten Cilacap</t>
  </si>
  <si>
    <t>Tersedianya Pakaian Kerja Lapangan bagi Anggota Linmas se-Kab. Cilacap</t>
  </si>
  <si>
    <t>Terlaksananya Pengamanan Pemilu oleh Satlinmas se-Kab Cilacap</t>
  </si>
  <si>
    <t xml:space="preserve">Diklat Pengendalian Huru Hara (PHH) </t>
  </si>
  <si>
    <t>Pelatihan Kesamaptaan Satpol PP dan Linmas Trasnformasi Satpol PP SIAP</t>
  </si>
  <si>
    <t>Pelatihan SAR</t>
  </si>
  <si>
    <t>Pelatihan Penegakan PERDES dan PERKADES</t>
  </si>
  <si>
    <t>Pelatihan Peningkatan Kemampuan Anggota SATLINMAS dalam rangka Penanggulangan Bencana Alam</t>
  </si>
  <si>
    <t>Pelatihan Peningkatan Kemampuan Anggota SATLINMAS dalam rangka Pengamanan Pemilu</t>
  </si>
  <si>
    <t>Terlaksananya Rapat Koordinasi Satpol PP dan Kasi Trantib se- kabupaten cilacap</t>
  </si>
  <si>
    <t>Terlaksananya Forum Koordinasi Satpol PP dengan Forkopimda dan dinas instansi terkait dalam kegiatan penertiban tibumtranmas</t>
  </si>
  <si>
    <t>Tersedianya Sarana dan Prasarana Ketentraman dan Ketertiban Umum  (Kendaraan Patroli Roda 4, Kendaraan Pengawalan, Kendaraan untuk ODGJ)</t>
  </si>
  <si>
    <t>Jumlah Laporan Hasil Pelaksanaan Sosialisasi Penegakan Perda/ Perkada kepada Masyarakat / Kelompok            Masyarakat / Pelaku
Usaha</t>
  </si>
  <si>
    <t>Terlaksananya Sosialisasi Peraturan Daerah dan Peraturan Bupati/Wali Kota</t>
  </si>
  <si>
    <t>Satuan Polisi Pamong Praja Go To School</t>
  </si>
  <si>
    <t xml:space="preserve">Operasi penegakkan disiplin ASN </t>
  </si>
  <si>
    <t>Operasi Non Yustisi</t>
  </si>
  <si>
    <t>Kegiatan Operasi Yustisi Penegakan Perda oleh PPNS dan Persidangan Perda dengan Acara Pemeriksaan Cepat (Tipiring)</t>
  </si>
  <si>
    <t>Jumlah Laporan Pelaksanaan Penanganan Atas Pelanggaran Peraturan Daerah dan Peraturan Gubernur yang Dapat Ditangani Sesuai SOP</t>
  </si>
  <si>
    <t xml:space="preserve">Pelaksanaan Operasi Miras </t>
  </si>
  <si>
    <t>Pengembangan Kapasitas dan Karier PPNS</t>
  </si>
  <si>
    <t>Jumlah Laporan Hasil Pelaksanaan Peningkatan Kapasitas Pejabat PPNS dalam Mendukung Penyelenggaraan Ketertiban Umum dan Ketenteraman    Masyarakat    serta    Penegakan
Perda dan Perkada</t>
  </si>
  <si>
    <t>Prosentase warga negara yang memperoleh layanan penyelematan dan evakuasi korban kebakaran</t>
  </si>
  <si>
    <t>Jumlah Laporan pelaksanaan aktifitas Pencegahan, Pengendalian, Pemadaman, Penyelamatan, dan Penanganan Bahan Berbahaya dan Beracun Kebakaran dalam Daerah Kabupaten/Kota</t>
  </si>
  <si>
    <t>Tersedianya Dokumen NSPM yang Berkaitan Dengan Pencegahan Kebakaran dalam Daerah Kabupaten  Setiap Tahunnya</t>
  </si>
  <si>
    <t>Tersusunnya perubahan perda pencegahan, penanggulangan dan penyelamatan kebakaran</t>
  </si>
  <si>
    <t>Tersusunnya perubahan perbup pencegahan, penanggulangan dan penyelamatan kebakaran</t>
  </si>
  <si>
    <t>Tersusunnya perubahan perbup Relawan Pemadam Kebakaran (Redkar)</t>
  </si>
  <si>
    <t>Tersusunnya Perbup Rencana Induk Sistem Proteksi Kebakaran dan Penyelamatan</t>
  </si>
  <si>
    <t>Tersedianya Dokumen Hasil Pelaksanaan Kegiatan Kesiapsiagaan Piket dan Penyelamatan/Evakuasi Korban Kebakaran dan Non Kebakaran</t>
  </si>
  <si>
    <t>Tersedianya Unit penyelamatan/ rescue</t>
  </si>
  <si>
    <t>Tersedianya pemeliharaan Unit penyelamatan/ rescue</t>
  </si>
  <si>
    <t>Tersedianya bahan bakar minyak (BBM)  Unit penyelamatan/ rescue</t>
  </si>
  <si>
    <t>Penyediaan Peralatan dan Perlengkapan Penyelamatan (Rescue)</t>
  </si>
  <si>
    <t>Tersedianya honorarium Kesiapan dan pelaksanaan penyelamatan oleh Petugas Penyelamatan (Rescue)</t>
  </si>
  <si>
    <t>Terselenggaranya  Pendidikan dan Pelatihan Petugas Penyelamatan</t>
  </si>
  <si>
    <t>Terbangunnya Pos Sektor piket Pemadam Kebakaran di 5 kecamatan</t>
  </si>
  <si>
    <t>Tersedianya jaringan instalasi fire hydran di 24 kecamatan</t>
  </si>
  <si>
    <t>Terlaksananya Rehabilitasi berat/body repair Mobil Damkar/unit operasional damkar lainnya</t>
  </si>
  <si>
    <t xml:space="preserve">Tersedianya bahan bakar minyak (BBM) Mobil Damkar/unit operasional
damkar lainnya
</t>
  </si>
  <si>
    <t>Terselenggaranya Pendidikan dan Pelatihan Petugas Pemadam kebakaran</t>
  </si>
  <si>
    <t>Tersedianya Peralatan dan Perlengkapan Pemadaman kebakaran</t>
  </si>
  <si>
    <t>Tersedianya Alat Pelindung Diri petugas Pemadaman kebakaran</t>
  </si>
  <si>
    <t>Tersedianya Tandon Air/Air/Foam (hydran mandiri) untuk pemadaman di 24 kecamatan</t>
  </si>
  <si>
    <t>Tersedianya pemeliharaan Tandon Air/Air/Foam (hydran mandiri)  untuk pemadaman di 24 kecamatan</t>
  </si>
  <si>
    <t>Terpeliharanya pilar hydran kota untuk suplay air truk damkar</t>
  </si>
  <si>
    <t>Tersedianya honorarium Kesiapan Petugas dan pelaksanaan Pemadam Kebakaran</t>
  </si>
  <si>
    <t>Terpeliharanya sarana dan prasarana pencegahan bahaya kebakaran (unit PTO)</t>
  </si>
  <si>
    <t>Tersedianya Laporan Hasil Pelaksanaan Kegiatan Kesiapsiagaan Petugas Piket dan Pemadaman dan   Pengendalian   Kebakaran   dalam   Daerah Kabupaten/Kota</t>
  </si>
  <si>
    <t>Tersedianya Dokumen Hasil Pelaksanaan Kegiatan Standarisasi Sarana dan Prasarana Pencegahan, Penanggulangan Kebakaran  dan Alat   Pelindung   Diri   Secara   Berkala   (Setiap
Tahun), Sah, dan Legal</t>
  </si>
  <si>
    <t>Tersusunnya Perda dan perbup Standarisasi Sarana dan Prasarana Pencarian dan
Pertolongan terhadap Kondisi Membahayakan Manusia/ Penyelamatan dan Evakuasi Manusia/Penyelamatan dan Evakuasi</t>
  </si>
  <si>
    <t>Tersedianya honorarium bagi Petugas Standarisasi Sarana dan Prasarana Pencegahan, Penanggulangan Kebakaran  dan Alat   Pelindung   Diri   Secara   Berkala   (Setiap
Tahun), Sah, dan Legal</t>
  </si>
  <si>
    <t>Penanganan Bahan Berbahaya dan Beracun Kebakaran dalam Daerah Kabupaten/Kota</t>
  </si>
  <si>
    <t>Tersedianya Dokumen Hasil Pelaksanaan Kegiatan yang Berkaitan dengan Pengendalian Bahan Berbahaya dan Beracun (B3) dan Penanganan Kebakaran yang Disebabkan B3 dalam Daerah Kabupaten/Kota</t>
  </si>
  <si>
    <t>Terselenggaranya  Pendidikan dan Pelatihan Petugas Penanganan Bahan Berbahaya dan Beracun</t>
  </si>
  <si>
    <t>Tersedianya Peralatan dan Perlengkapan bagi Petugas Penanganan Bahan Berbahaya dan Beracun</t>
  </si>
  <si>
    <t>Tersedianya Sarana dan Prasarana Pencegahan, Penanggulangan Kebakaran dan Alat Pelindung Diri yang Sah dan Legal Sesuai Standar Teknis Terkait</t>
  </si>
  <si>
    <t>Pengadaan unit pemadam kebakaran kapasitas 3.500 liter double foam</t>
  </si>
  <si>
    <t>Pengadaan  perlengkapan dan peralatan kantor penunjang kegiatan kebakaran/non kebakaran dan penyelamatan</t>
  </si>
  <si>
    <t>Pengadaan unit Water suply (tangki air) kapasitas 4.000 liter</t>
  </si>
  <si>
    <t>Pembinaan Aparatur Pemadam Kebakaran</t>
  </si>
  <si>
    <t>Tersedianya Aparatur Pemadam Kebakaran yang Memiliki Sertifikasi Keterampilan Teknis dan Analisis dalam Pencegahan dan Penanggulangan
Kebakaran</t>
  </si>
  <si>
    <t>Terselenggaranya pelatihan dan sertifikasi  bagi pejabat fungsional pemadam kebakaran</t>
  </si>
  <si>
    <t>Tersedianya pakaian dinas lapangan, pakaian dinas harian dan Pakaian Kerja Lapangan (Wearpak) bagi petugas pemadam kebakaran</t>
  </si>
  <si>
    <t>Terselenggaranya peringatan HUT pemadam kebakaran tingkat Kabupaten Cilacap</t>
  </si>
  <si>
    <t>Tersedianya Sistem Komunikasi dan Informasi Kebakaran dan Penyelamatan (SKIKP) yang Bisa di Secara Perbaharui atau Dimutakhirkan Secara Berkala (Setiap Tahun), Berkelanjutan dan Real Time yang Dimiliki oleh Desa/Kelurahan Setiap Tahunnya</t>
  </si>
  <si>
    <t>Tersedianya Sistem Informasi Manajemen Kebakaran (SIMKAR) tingkat Kabupaten Cilacap</t>
  </si>
  <si>
    <t>Tersedianya pusdalops dan call center disetiap pos pemadam kebakaran</t>
  </si>
  <si>
    <t>Tersedianya website Pemadam Kebakaran dan Penyelamatan</t>
  </si>
  <si>
    <t>Tersedianya sarana dan prasana penunjang  Sistem Komunikasi dan Informasi
Kebakaran dan Penyelamatan (SKIK) berupa perangkat studio, radio dan komputer</t>
  </si>
  <si>
    <t>Tersedianya Dokumen Hasil Penyelenggaraan Kerja Sama dan Koordinasi antar Daerah Berbatasan, antar Lembaga, dan Kemitraan dalam Pencegahan, Penanggulangan, Penyelamatan Kebakaran dan Non Kebakaran</t>
  </si>
  <si>
    <t>Terselenggaranya rapat koordinasi antar daerah perbatasan dalam pencegahan dan penanggulangan bahaya kebakaran/non kebakaran dan penyelamatan</t>
  </si>
  <si>
    <t>Penyelenggaraan Kerjasama dan Koordinasi antar Daerah Berbatasan, antar Lembaga, dan Kemitraan dalam Pencegahan, Penanggulangan, Penyelamatan Kebakaran dan Penyelamatan Non
Kebakaran</t>
  </si>
  <si>
    <t>Pelatihan   Keluarga   Tanggap   Bencana   Rumah Tangga</t>
  </si>
  <si>
    <t>Terlaksananya    Pelatihan Keluarga    Tanggap Bencana Rumah Tangga</t>
  </si>
  <si>
    <t>Terlaksananya    Pelatihan Keluarga    Tanggap kebakaran Rumah Tangga tingkat RT/RW</t>
  </si>
  <si>
    <t>Jumlah Laporan aktifitas Inspeksi Peralatan Proteksi Kebakaran</t>
  </si>
  <si>
    <t>Tersedianya Dokumen yang Memuat Data Bangunan/Gedung/Lingkungan yang Memiliki Sarana Prasarana Proteksi Kebakaran</t>
  </si>
  <si>
    <t>Penilaian Sarana Prasarana Proteksi Kebakaran</t>
  </si>
  <si>
    <t>Terlaksananya  kegiatan inspeksi alat proteksi pemadam kebakaran pada bangunan gedung di Kab. Cilacap yang memiliki alat proteksi pemadam kebakaran</t>
  </si>
  <si>
    <t>Tersedianya Dokumen yang Memuat Data Bangunan Gedung Lingkungan yang  Memenuhi Kelaikan   Standar   Sarana   Prasarana   Proteksi
Kebakaran</t>
  </si>
  <si>
    <t>Investigasi Kejadian Kebakaran</t>
  </si>
  <si>
    <t>Jumlah Laporan aktifitas Investigasi Kejadian Kebakaran</t>
  </si>
  <si>
    <t>Investigasi Kejadian kebakaran meliputi penelitian dan pengujian penyebab kejadian kebakaran</t>
  </si>
  <si>
    <t>Tersedianya Dokumen yang Memuat Hasil Investigasi Kejadian Kebakaran, Meliputi Penelitian   dan   Pengujian   Penyebab   Kejadian
Kebakaran</t>
  </si>
  <si>
    <t>Terlaksananya diklat/bimtek kegiatan investigasi korban kebakaran/non kebakaran</t>
  </si>
  <si>
    <t>Tersedianya honorarium tim kegiatan investigasi korban kebakaran/ non kebakaran</t>
  </si>
  <si>
    <t>Jumlah Laporan aktifitas Pemberdayaan Masyarakat dalam Pencegahan Kebakaran</t>
  </si>
  <si>
    <t>Terlaksananya Pemberdayaan Masyarakat dalam Pencegahan dan Penanggulangan Kebakaran Melalui   Sosialisasi   dan   Edukasi   Masyarakat
Setiap Tahunnya</t>
  </si>
  <si>
    <t>Tersedianya Dokumen Pembentukan dan Pembinaan Relawan Pemadam  Kebakaran  di Desa dan Kelurahan Setiap Tahunnya</t>
  </si>
  <si>
    <t>Terselenggaranya penyuluhan pencegahan bahaya kebakaran tingkat RT/RW</t>
  </si>
  <si>
    <t>Terselenggaranya sosialisasi masyarakat tanggap kebakaran di 24 kecamatan</t>
  </si>
  <si>
    <t>Terbentuknya Sistem Ketahanan Kebakaran Lingkungan (SKKL) di Sekolah Tk. PAUD, SD, SMP, SMA dan Perguruan Tinggi</t>
  </si>
  <si>
    <t>Terbentuknya Sistem Ketahanan Kebakaran Lingkungan (SKKL) di dunia usaha dan masyarakat tingkat desa/kelurahan</t>
  </si>
  <si>
    <t>Tersedianya Dokumen yang Memuat SKKL Pada Desa/Kelurahan yang Telah Tersedia Dukungan
Sarana dan Prasarana</t>
  </si>
  <si>
    <t>Tersedianya dukungan pembinaan (honorarium piket) bagi Relawan Pemadam Kebakaran dalam pelaksanaan tugas jaga di pos pemadam kebakaran</t>
  </si>
  <si>
    <t>Penyelenggaraan Operasi Pencarian dan Pertolongan Terhadap Kondisi Membahayakan Manusia</t>
  </si>
  <si>
    <t>Jumlah Laporan aktifitas Penyelenggaraan      Operasi      Pencarian      dan Pertolongan   Terhadap   Kondisi   Membahayakan Manusia</t>
  </si>
  <si>
    <t>Penyelenggaraan Operasi Pencarian dan Pertolongan pada Peristiwa yang Menimpa, Membahayakan, dan/atau Mengancam Keselamatan Manusia</t>
  </si>
  <si>
    <t>Tersedianya Laporan Hasil Penyelenggaraan Operasi Pencarian dan Pertolongan Pada Peristiwa yang Menimpa, Membahayakan, dan/atau Mengancam Keselamatan Manusia</t>
  </si>
  <si>
    <t>Standarisasi Sarana dan Prasarana Pencarian dan Pertolongan Terhadap  Kondisi Membahayakan Manusia/Penyelamatan dan Evakuasi</t>
  </si>
  <si>
    <t>Tersedianya Dokumen yang Memuat Kajian Kebutuhan Jenis Sarana dan Prasarana untuk Pencarian dan Pertolongan Terhadap Kondisi Membahayakan Manusia/Penyelamatan dan Evakuasi yang Sesuai Standar Secara Berkala, Sah, dan Legal</t>
  </si>
  <si>
    <t>Pengadaan Sarana dan Prasarana Pencarian dan Pertolongan Terhadap Kondisi Membahayakan Manusia/Penyelamatan dan Evakuasi</t>
  </si>
  <si>
    <t>Tersedianya Sarana dan Prasarana  Pencarian dan Pertolongan Terhadap  Kondisi Membahayakan Manusia/Penyelamatan dan Evakuasi  yang  Sah  dan  Legal  Sesuai  Standar
Teknis</t>
  </si>
  <si>
    <t>Pembinaan Aparatur Pencarian dan Pertolongan Terhadap Kondisi Membahayakan Manusia/Penyelamatan dan Evakuasi</t>
  </si>
  <si>
    <t>Terlaksananya Pembinaan  Aparatur  Pencarian dan Pertolongan Terhadap  Kondisi Membahayakan Manusia/Penyelamatan dan Evakuasi yang Sah dan Legal</t>
  </si>
  <si>
    <t>Jumlah Warga Negara yang memperoleh layanan akibat dari penegakan hukum Perda dan Perkada</t>
  </si>
  <si>
    <t>Jumlah Laporan aktifitas Penegakan Peraturan     Daerah Kabupaten/Kota dan Peraturan Bupati/Wali Kota</t>
  </si>
  <si>
    <t>Pembinaan Penyidik Pegawai Negeri Sipil (PPNS) Kabupaten/Kota</t>
  </si>
  <si>
    <t xml:space="preserve"> </t>
  </si>
  <si>
    <t>Kasus</t>
  </si>
  <si>
    <t>Kali</t>
  </si>
  <si>
    <t>Desa</t>
  </si>
  <si>
    <t>Dokumen</t>
  </si>
  <si>
    <t>Orang</t>
  </si>
  <si>
    <t>Buah</t>
  </si>
  <si>
    <t>Unit</t>
  </si>
  <si>
    <t>Desa/ Kelurahan</t>
  </si>
  <si>
    <t>Keluarga</t>
  </si>
  <si>
    <t>Dok</t>
  </si>
  <si>
    <t>-</t>
  </si>
  <si>
    <t>0</t>
  </si>
  <si>
    <t>3,5</t>
  </si>
  <si>
    <t>Prosentase Capaian tingkat waktu tanggap (response time) daerah layanan wilayah kwbakaran (WMK)</t>
  </si>
  <si>
    <t>KEPALA SATUAN POLISI PAMONG PRAJA</t>
  </si>
  <si>
    <t>KABUPATEN CILACAP</t>
  </si>
  <si>
    <t>LUHUR SATRIO MUCHSIN, S.STP, M.Si</t>
  </si>
  <si>
    <t>Pembina Utama Muda</t>
  </si>
  <si>
    <t>NIP. 19780930 199703 1 001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</si>
</sst>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2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rgb="FF3F3F76"/>
      <name val="Arial"/>
      <family val="2"/>
    </font>
    <font>
      <sz val="11"/>
      <name val="Calibri"/>
      <family val="2"/>
    </font>
    <font>
      <b/>
      <sz val="11"/>
      <color rgb="FFFA7D00"/>
      <name val="Calibri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</font>
    <font>
      <sz val="10"/>
      <color rgb="FF000000"/>
      <name val="Arial"/>
      <family val="2"/>
    </font>
    <font>
      <sz val="12"/>
      <color theme="1"/>
      <name val="Arial"/>
      <family val="2"/>
    </font>
    <font>
      <b/>
      <sz val="11"/>
      <color theme="1"/>
      <name val="Calibri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1"/>
      <color rgb="FF000000"/>
      <name val="Arial"/>
      <family val="2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C99"/>
        <bgColor rgb="FFFFCC99"/>
      </patternFill>
    </fill>
    <fill>
      <patternFill patternType="solid">
        <fgColor rgb="FFF2F2F2"/>
        <bgColor rgb="FFF2F2F2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381">
    <xf numFmtId="0" fontId="0" fillId="0" borderId="0" xfId="0"/>
    <xf numFmtId="0" fontId="3" fillId="0" borderId="0" xfId="0" applyFont="1"/>
    <xf numFmtId="0" fontId="4" fillId="2" borderId="16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/>
    </xf>
    <xf numFmtId="0" fontId="8" fillId="4" borderId="16" xfId="0" applyFont="1" applyFill="1" applyBorder="1"/>
    <xf numFmtId="0" fontId="8" fillId="0" borderId="0" xfId="0" applyFont="1"/>
    <xf numFmtId="0" fontId="8" fillId="0" borderId="16" xfId="0" applyFont="1" applyBorder="1"/>
    <xf numFmtId="1" fontId="3" fillId="0" borderId="5" xfId="0" applyNumberFormat="1" applyFont="1" applyBorder="1" applyAlignment="1">
      <alignment horizontal="left" vertical="center" wrapText="1"/>
    </xf>
    <xf numFmtId="0" fontId="3" fillId="0" borderId="6" xfId="0" applyFont="1" applyBorder="1" applyAlignment="1">
      <alignment wrapText="1"/>
    </xf>
    <xf numFmtId="0" fontId="10" fillId="0" borderId="0" xfId="0" applyFont="1"/>
    <xf numFmtId="1" fontId="3" fillId="0" borderId="5" xfId="0" applyNumberFormat="1" applyFont="1" applyBorder="1" applyAlignment="1">
      <alignment horizontal="left" vertical="top" wrapText="1"/>
    </xf>
    <xf numFmtId="1" fontId="3" fillId="0" borderId="6" xfId="0" applyNumberFormat="1" applyFont="1" applyBorder="1" applyAlignment="1">
      <alignment horizontal="left" vertical="top" wrapText="1"/>
    </xf>
    <xf numFmtId="1" fontId="3" fillId="0" borderId="17" xfId="0" applyNumberFormat="1" applyFont="1" applyBorder="1" applyAlignment="1">
      <alignment horizontal="left" vertical="top" wrapText="1"/>
    </xf>
    <xf numFmtId="0" fontId="9" fillId="0" borderId="17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center" vertical="top"/>
    </xf>
    <xf numFmtId="0" fontId="9" fillId="0" borderId="2" xfId="0" applyFont="1" applyBorder="1" applyAlignment="1">
      <alignment horizontal="left" vertical="top" wrapText="1"/>
    </xf>
    <xf numFmtId="1" fontId="3" fillId="0" borderId="1" xfId="0" applyNumberFormat="1" applyFont="1" applyBorder="1" applyAlignment="1">
      <alignment horizontal="center" vertical="center" wrapText="1"/>
    </xf>
    <xf numFmtId="0" fontId="8" fillId="0" borderId="16" xfId="0" applyFont="1" applyBorder="1" applyAlignment="1">
      <alignment vertical="top"/>
    </xf>
    <xf numFmtId="41" fontId="8" fillId="0" borderId="16" xfId="0" applyNumberFormat="1" applyFont="1" applyBorder="1" applyAlignment="1">
      <alignment vertical="top"/>
    </xf>
    <xf numFmtId="0" fontId="8" fillId="0" borderId="16" xfId="0" applyFont="1" applyBorder="1" applyAlignment="1">
      <alignment horizontal="right" vertical="top"/>
    </xf>
    <xf numFmtId="41" fontId="11" fillId="0" borderId="16" xfId="0" applyNumberFormat="1" applyFont="1" applyBorder="1" applyAlignment="1">
      <alignment vertical="top"/>
    </xf>
    <xf numFmtId="0" fontId="9" fillId="0" borderId="13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  <xf numFmtId="0" fontId="9" fillId="0" borderId="14" xfId="0" applyFont="1" applyBorder="1" applyAlignment="1">
      <alignment horizontal="left" vertical="top" wrapText="1"/>
    </xf>
    <xf numFmtId="0" fontId="8" fillId="0" borderId="17" xfId="0" applyFont="1" applyBorder="1" applyAlignment="1">
      <alignment horizontal="center" vertical="top"/>
    </xf>
    <xf numFmtId="0" fontId="12" fillId="5" borderId="26" xfId="0" applyFont="1" applyFill="1" applyBorder="1" applyAlignment="1">
      <alignment horizontal="left" vertical="top" wrapText="1"/>
    </xf>
    <xf numFmtId="0" fontId="3" fillId="0" borderId="16" xfId="0" applyFont="1" applyBorder="1" applyAlignment="1">
      <alignment wrapText="1"/>
    </xf>
    <xf numFmtId="0" fontId="3" fillId="0" borderId="16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1" fontId="3" fillId="0" borderId="14" xfId="0" applyNumberFormat="1" applyFont="1" applyBorder="1" applyAlignment="1">
      <alignment horizontal="left" vertical="top" wrapText="1"/>
    </xf>
    <xf numFmtId="0" fontId="0" fillId="0" borderId="26" xfId="0" applyBorder="1"/>
    <xf numFmtId="0" fontId="0" fillId="0" borderId="33" xfId="0" applyBorder="1"/>
    <xf numFmtId="0" fontId="0" fillId="0" borderId="35" xfId="0" applyBorder="1"/>
    <xf numFmtId="1" fontId="3" fillId="0" borderId="35" xfId="0" applyNumberFormat="1" applyFont="1" applyBorder="1" applyAlignment="1">
      <alignment horizontal="left" vertical="top" wrapText="1"/>
    </xf>
    <xf numFmtId="1" fontId="3" fillId="0" borderId="36" xfId="0" applyNumberFormat="1" applyFont="1" applyBorder="1" applyAlignment="1">
      <alignment horizontal="left" vertical="top" wrapText="1"/>
    </xf>
    <xf numFmtId="0" fontId="11" fillId="0" borderId="5" xfId="0" applyFont="1" applyBorder="1" applyAlignment="1">
      <alignment horizontal="center" vertical="top"/>
    </xf>
    <xf numFmtId="0" fontId="8" fillId="4" borderId="4" xfId="0" applyFont="1" applyFill="1" applyBorder="1"/>
    <xf numFmtId="41" fontId="8" fillId="0" borderId="10" xfId="0" applyNumberFormat="1" applyFont="1" applyBorder="1" applyAlignment="1">
      <alignment vertical="top"/>
    </xf>
    <xf numFmtId="41" fontId="11" fillId="0" borderId="26" xfId="0" applyNumberFormat="1" applyFont="1" applyBorder="1" applyAlignment="1">
      <alignment vertical="top"/>
    </xf>
    <xf numFmtId="0" fontId="11" fillId="0" borderId="1" xfId="0" applyFont="1" applyBorder="1" applyAlignment="1">
      <alignment horizontal="center" vertical="top"/>
    </xf>
    <xf numFmtId="41" fontId="11" fillId="0" borderId="30" xfId="0" applyNumberFormat="1" applyFont="1" applyBorder="1" applyAlignment="1">
      <alignment vertical="top"/>
    </xf>
    <xf numFmtId="0" fontId="8" fillId="0" borderId="15" xfId="0" applyFont="1" applyBorder="1" applyAlignment="1">
      <alignment horizontal="center" vertical="top"/>
    </xf>
    <xf numFmtId="0" fontId="11" fillId="0" borderId="26" xfId="0" applyFont="1" applyBorder="1" applyAlignment="1">
      <alignment horizontal="center" vertical="top"/>
    </xf>
    <xf numFmtId="0" fontId="7" fillId="0" borderId="26" xfId="0" applyFont="1" applyBorder="1" applyAlignment="1">
      <alignment horizontal="left" vertical="top" wrapText="1"/>
    </xf>
    <xf numFmtId="0" fontId="7" fillId="0" borderId="38" xfId="0" applyFont="1" applyBorder="1" applyAlignment="1">
      <alignment wrapText="1"/>
    </xf>
    <xf numFmtId="0" fontId="7" fillId="0" borderId="27" xfId="0" applyFont="1" applyBorder="1" applyAlignment="1">
      <alignment horizontal="left" vertical="top" wrapText="1"/>
    </xf>
    <xf numFmtId="0" fontId="11" fillId="0" borderId="30" xfId="0" applyFont="1" applyBorder="1" applyAlignment="1">
      <alignment horizontal="center" vertical="top"/>
    </xf>
    <xf numFmtId="0" fontId="2" fillId="0" borderId="0" xfId="0" applyFont="1"/>
    <xf numFmtId="0" fontId="0" fillId="0" borderId="26" xfId="0" applyBorder="1" applyAlignment="1">
      <alignment vertical="top"/>
    </xf>
    <xf numFmtId="0" fontId="11" fillId="0" borderId="16" xfId="0" applyFont="1" applyBorder="1" applyAlignment="1">
      <alignment horizontal="center" vertical="top"/>
    </xf>
    <xf numFmtId="0" fontId="3" fillId="0" borderId="16" xfId="0" applyFont="1" applyBorder="1" applyAlignment="1">
      <alignment vertical="top" wrapText="1"/>
    </xf>
    <xf numFmtId="0" fontId="8" fillId="0" borderId="17" xfId="0" applyFont="1" applyBorder="1" applyAlignment="1">
      <alignment horizontal="center" vertical="top" wrapText="1"/>
    </xf>
    <xf numFmtId="0" fontId="8" fillId="0" borderId="16" xfId="0" applyFont="1" applyBorder="1" applyAlignment="1">
      <alignment horizontal="center" vertical="top" wrapText="1"/>
    </xf>
    <xf numFmtId="0" fontId="0" fillId="0" borderId="26" xfId="0" applyBorder="1" applyAlignment="1">
      <alignment horizontal="center" vertical="top"/>
    </xf>
    <xf numFmtId="41" fontId="8" fillId="0" borderId="5" xfId="0" applyNumberFormat="1" applyFont="1" applyBorder="1" applyAlignment="1">
      <alignment vertical="top"/>
    </xf>
    <xf numFmtId="0" fontId="14" fillId="5" borderId="26" xfId="0" applyFont="1" applyFill="1" applyBorder="1" applyAlignment="1">
      <alignment horizontal="right" vertical="top" wrapText="1"/>
    </xf>
    <xf numFmtId="41" fontId="14" fillId="5" borderId="26" xfId="0" applyNumberFormat="1" applyFont="1" applyFill="1" applyBorder="1" applyAlignment="1">
      <alignment horizontal="right" vertical="top" wrapText="1"/>
    </xf>
    <xf numFmtId="0" fontId="14" fillId="5" borderId="39" xfId="0" applyFont="1" applyFill="1" applyBorder="1" applyAlignment="1">
      <alignment horizontal="right" vertical="top" wrapText="1"/>
    </xf>
    <xf numFmtId="1" fontId="15" fillId="0" borderId="16" xfId="0" applyNumberFormat="1" applyFont="1" applyBorder="1" applyAlignment="1">
      <alignment horizontal="center" vertical="top" shrinkToFit="1"/>
    </xf>
    <xf numFmtId="3" fontId="15" fillId="0" borderId="16" xfId="0" applyNumberFormat="1" applyFont="1" applyBorder="1" applyAlignment="1">
      <alignment horizontal="right" vertical="top" shrinkToFit="1"/>
    </xf>
    <xf numFmtId="1" fontId="15" fillId="0" borderId="16" xfId="0" applyNumberFormat="1" applyFont="1" applyBorder="1" applyAlignment="1">
      <alignment horizontal="right" vertical="top" shrinkToFit="1"/>
    </xf>
    <xf numFmtId="1" fontId="15" fillId="0" borderId="16" xfId="0" applyNumberFormat="1" applyFont="1" applyBorder="1" applyAlignment="1">
      <alignment horizontal="right" vertical="top" indent="1" shrinkToFit="1"/>
    </xf>
    <xf numFmtId="0" fontId="14" fillId="0" borderId="16" xfId="0" applyFont="1" applyBorder="1" applyAlignment="1">
      <alignment horizontal="right" vertical="top" wrapText="1"/>
    </xf>
    <xf numFmtId="1" fontId="15" fillId="0" borderId="16" xfId="0" applyNumberFormat="1" applyFont="1" applyBorder="1" applyAlignment="1">
      <alignment vertical="top" shrinkToFit="1"/>
    </xf>
    <xf numFmtId="3" fontId="15" fillId="0" borderId="16" xfId="0" applyNumberFormat="1" applyFont="1" applyBorder="1" applyAlignment="1">
      <alignment vertical="top" shrinkToFit="1"/>
    </xf>
    <xf numFmtId="1" fontId="8" fillId="0" borderId="16" xfId="0" applyNumberFormat="1" applyFont="1" applyBorder="1" applyAlignment="1">
      <alignment horizontal="right" vertical="top"/>
    </xf>
    <xf numFmtId="0" fontId="13" fillId="0" borderId="16" xfId="0" applyFont="1" applyBorder="1" applyAlignment="1">
      <alignment horizontal="right" vertical="top" wrapText="1"/>
    </xf>
    <xf numFmtId="0" fontId="0" fillId="0" borderId="26" xfId="0" applyBorder="1" applyAlignment="1">
      <alignment horizontal="right" vertical="top"/>
    </xf>
    <xf numFmtId="0" fontId="13" fillId="0" borderId="16" xfId="0" applyFont="1" applyBorder="1" applyAlignment="1">
      <alignment horizontal="left" vertical="top" wrapText="1"/>
    </xf>
    <xf numFmtId="0" fontId="13" fillId="0" borderId="16" xfId="0" applyFont="1" applyBorder="1" applyAlignment="1">
      <alignment horizontal="right" vertical="center" wrapText="1"/>
    </xf>
    <xf numFmtId="41" fontId="11" fillId="0" borderId="26" xfId="0" applyNumberFormat="1" applyFont="1" applyBorder="1" applyAlignment="1">
      <alignment horizontal="right" vertical="top"/>
    </xf>
    <xf numFmtId="0" fontId="8" fillId="0" borderId="10" xfId="0" applyFont="1" applyBorder="1" applyAlignment="1">
      <alignment horizontal="center" vertical="top"/>
    </xf>
    <xf numFmtId="0" fontId="18" fillId="0" borderId="2" xfId="0" applyFont="1" applyBorder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11" fillId="0" borderId="15" xfId="0" applyFont="1" applyBorder="1" applyAlignment="1">
      <alignment horizontal="center" vertical="top"/>
    </xf>
    <xf numFmtId="0" fontId="11" fillId="0" borderId="15" xfId="0" applyFont="1" applyBorder="1" applyAlignment="1">
      <alignment vertical="top"/>
    </xf>
    <xf numFmtId="0" fontId="11" fillId="0" borderId="15" xfId="0" applyFont="1" applyBorder="1" applyAlignment="1">
      <alignment horizontal="left" vertical="top"/>
    </xf>
    <xf numFmtId="0" fontId="11" fillId="0" borderId="10" xfId="0" applyFont="1" applyBorder="1" applyAlignment="1">
      <alignment horizontal="left" vertical="top"/>
    </xf>
    <xf numFmtId="41" fontId="11" fillId="0" borderId="10" xfId="0" applyNumberFormat="1" applyFont="1" applyBorder="1" applyAlignment="1">
      <alignment horizontal="left" vertical="top"/>
    </xf>
    <xf numFmtId="41" fontId="19" fillId="0" borderId="10" xfId="0" applyNumberFormat="1" applyFont="1" applyBorder="1" applyAlignment="1">
      <alignment horizontal="left" vertical="top"/>
    </xf>
    <xf numFmtId="0" fontId="11" fillId="0" borderId="16" xfId="0" applyFont="1" applyBorder="1" applyAlignment="1">
      <alignment vertical="top"/>
    </xf>
    <xf numFmtId="0" fontId="11" fillId="0" borderId="16" xfId="0" applyFont="1" applyBorder="1"/>
    <xf numFmtId="41" fontId="11" fillId="5" borderId="16" xfId="0" applyNumberFormat="1" applyFont="1" applyFill="1" applyBorder="1" applyAlignment="1">
      <alignment vertical="top"/>
    </xf>
    <xf numFmtId="0" fontId="20" fillId="5" borderId="26" xfId="0" applyFont="1" applyFill="1" applyBorder="1" applyAlignment="1">
      <alignment horizontal="left" vertical="top" wrapText="1"/>
    </xf>
    <xf numFmtId="0" fontId="11" fillId="0" borderId="16" xfId="0" applyFont="1" applyBorder="1" applyAlignment="1">
      <alignment horizontal="right" vertical="top"/>
    </xf>
    <xf numFmtId="0" fontId="3" fillId="0" borderId="35" xfId="0" applyFont="1" applyBorder="1" applyAlignment="1">
      <alignment horizontal="left" vertical="top" wrapText="1"/>
    </xf>
    <xf numFmtId="0" fontId="17" fillId="0" borderId="26" xfId="0" applyFont="1" applyBorder="1"/>
    <xf numFmtId="0" fontId="17" fillId="0" borderId="26" xfId="0" applyFont="1" applyBorder="1" applyAlignment="1">
      <alignment horizontal="center" vertical="top"/>
    </xf>
    <xf numFmtId="0" fontId="17" fillId="0" borderId="26" xfId="0" applyFont="1" applyBorder="1" applyAlignment="1">
      <alignment vertical="top"/>
    </xf>
    <xf numFmtId="41" fontId="19" fillId="0" borderId="4" xfId="0" applyNumberFormat="1" applyFont="1" applyBorder="1" applyAlignment="1">
      <alignment horizontal="right" vertical="top"/>
    </xf>
    <xf numFmtId="41" fontId="11" fillId="0" borderId="16" xfId="0" applyNumberFormat="1" applyFont="1" applyBorder="1" applyAlignment="1">
      <alignment horizontal="right" vertical="top"/>
    </xf>
    <xf numFmtId="0" fontId="11" fillId="5" borderId="16" xfId="0" applyFont="1" applyFill="1" applyBorder="1" applyAlignment="1">
      <alignment vertical="top"/>
    </xf>
    <xf numFmtId="0" fontId="6" fillId="3" borderId="38" xfId="0" applyFont="1" applyFill="1" applyBorder="1" applyAlignment="1">
      <alignment horizontal="center" wrapText="1"/>
    </xf>
    <xf numFmtId="49" fontId="3" fillId="0" borderId="40" xfId="0" applyNumberFormat="1" applyFont="1" applyBorder="1" applyAlignment="1">
      <alignment horizontal="center" wrapText="1"/>
    </xf>
    <xf numFmtId="0" fontId="9" fillId="0" borderId="42" xfId="0" applyFont="1" applyBorder="1" applyAlignment="1">
      <alignment horizontal="left" vertical="top" wrapText="1"/>
    </xf>
    <xf numFmtId="49" fontId="8" fillId="0" borderId="38" xfId="0" applyNumberFormat="1" applyFont="1" applyBorder="1" applyAlignment="1">
      <alignment horizontal="left"/>
    </xf>
    <xf numFmtId="49" fontId="8" fillId="0" borderId="38" xfId="0" applyNumberFormat="1" applyFont="1" applyBorder="1" applyAlignment="1">
      <alignment horizontal="center" vertical="top"/>
    </xf>
    <xf numFmtId="1" fontId="3" fillId="0" borderId="47" xfId="0" applyNumberFormat="1" applyFont="1" applyBorder="1" applyAlignment="1">
      <alignment horizontal="left" vertical="top" wrapText="1"/>
    </xf>
    <xf numFmtId="0" fontId="9" fillId="0" borderId="3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0" fontId="9" fillId="0" borderId="13" xfId="0" applyFont="1" applyBorder="1" applyAlignment="1">
      <alignment vertical="top" wrapText="1"/>
    </xf>
    <xf numFmtId="0" fontId="9" fillId="0" borderId="2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9" fillId="0" borderId="14" xfId="0" applyFont="1" applyBorder="1" applyAlignment="1">
      <alignment vertical="top" wrapText="1"/>
    </xf>
    <xf numFmtId="0" fontId="9" fillId="0" borderId="48" xfId="0" applyFont="1" applyBorder="1" applyAlignment="1">
      <alignment vertical="top" wrapText="1"/>
    </xf>
    <xf numFmtId="0" fontId="9" fillId="0" borderId="46" xfId="0" applyFont="1" applyBorder="1" applyAlignment="1">
      <alignment vertical="top" wrapText="1"/>
    </xf>
    <xf numFmtId="0" fontId="9" fillId="0" borderId="47" xfId="0" applyFont="1" applyBorder="1" applyAlignment="1">
      <alignment vertical="top" wrapText="1"/>
    </xf>
    <xf numFmtId="0" fontId="9" fillId="0" borderId="31" xfId="0" applyFont="1" applyBorder="1" applyAlignment="1">
      <alignment vertical="top" wrapText="1"/>
    </xf>
    <xf numFmtId="0" fontId="9" fillId="0" borderId="21" xfId="0" applyFont="1" applyBorder="1" applyAlignment="1">
      <alignment vertical="top" wrapText="1"/>
    </xf>
    <xf numFmtId="0" fontId="9" fillId="0" borderId="50" xfId="0" applyFont="1" applyBorder="1" applyAlignment="1">
      <alignment vertical="top" wrapText="1"/>
    </xf>
    <xf numFmtId="0" fontId="9" fillId="0" borderId="0" xfId="0" applyFont="1" applyAlignment="1">
      <alignment horizontal="left" vertical="top" wrapText="1"/>
    </xf>
    <xf numFmtId="0" fontId="8" fillId="0" borderId="15" xfId="0" applyFont="1" applyBorder="1" applyAlignment="1">
      <alignment horizontal="right" vertical="top"/>
    </xf>
    <xf numFmtId="0" fontId="8" fillId="0" borderId="15" xfId="0" applyFont="1" applyBorder="1" applyAlignment="1">
      <alignment vertical="top"/>
    </xf>
    <xf numFmtId="41" fontId="8" fillId="0" borderId="15" xfId="0" applyNumberFormat="1" applyFont="1" applyBorder="1" applyAlignment="1">
      <alignment vertical="top"/>
    </xf>
    <xf numFmtId="1" fontId="15" fillId="0" borderId="15" xfId="0" applyNumberFormat="1" applyFont="1" applyBorder="1" applyAlignment="1">
      <alignment horizontal="right" vertical="top" indent="1" shrinkToFit="1"/>
    </xf>
    <xf numFmtId="3" fontId="15" fillId="0" borderId="15" xfId="0" applyNumberFormat="1" applyFont="1" applyBorder="1" applyAlignment="1">
      <alignment horizontal="right" vertical="top" shrinkToFit="1"/>
    </xf>
    <xf numFmtId="0" fontId="9" fillId="0" borderId="51" xfId="0" applyFont="1" applyBorder="1" applyAlignment="1">
      <alignment horizontal="left" vertical="top" wrapText="1"/>
    </xf>
    <xf numFmtId="0" fontId="8" fillId="0" borderId="52" xfId="0" applyFont="1" applyBorder="1" applyAlignment="1">
      <alignment horizontal="center" vertical="top"/>
    </xf>
    <xf numFmtId="0" fontId="8" fillId="0" borderId="52" xfId="0" applyFont="1" applyBorder="1" applyAlignment="1">
      <alignment horizontal="right" vertical="top"/>
    </xf>
    <xf numFmtId="0" fontId="8" fillId="0" borderId="52" xfId="0" applyFont="1" applyBorder="1" applyAlignment="1">
      <alignment vertical="top"/>
    </xf>
    <xf numFmtId="41" fontId="8" fillId="0" borderId="52" xfId="0" applyNumberFormat="1" applyFont="1" applyBorder="1" applyAlignment="1">
      <alignment vertical="top"/>
    </xf>
    <xf numFmtId="1" fontId="15" fillId="0" borderId="52" xfId="0" applyNumberFormat="1" applyFont="1" applyBorder="1" applyAlignment="1">
      <alignment horizontal="right" vertical="top" shrinkToFit="1"/>
    </xf>
    <xf numFmtId="3" fontId="15" fillId="0" borderId="52" xfId="0" applyNumberFormat="1" applyFont="1" applyBorder="1" applyAlignment="1">
      <alignment horizontal="right" vertical="top" shrinkToFit="1"/>
    </xf>
    <xf numFmtId="41" fontId="11" fillId="0" borderId="15" xfId="0" applyNumberFormat="1" applyFont="1" applyBorder="1" applyAlignment="1">
      <alignment vertical="top"/>
    </xf>
    <xf numFmtId="0" fontId="9" fillId="0" borderId="8" xfId="0" applyFont="1" applyBorder="1" applyAlignment="1">
      <alignment vertical="top" wrapText="1"/>
    </xf>
    <xf numFmtId="0" fontId="9" fillId="0" borderId="11" xfId="0" applyFont="1" applyBorder="1" applyAlignment="1">
      <alignment vertical="top" wrapText="1"/>
    </xf>
    <xf numFmtId="0" fontId="9" fillId="0" borderId="41" xfId="0" applyFont="1" applyBorder="1" applyAlignment="1">
      <alignment vertical="top" wrapText="1"/>
    </xf>
    <xf numFmtId="0" fontId="9" fillId="0" borderId="42" xfId="0" applyFont="1" applyBorder="1" applyAlignment="1">
      <alignment vertical="top" wrapText="1"/>
    </xf>
    <xf numFmtId="1" fontId="15" fillId="0" borderId="15" xfId="0" applyNumberFormat="1" applyFont="1" applyBorder="1" applyAlignment="1">
      <alignment horizontal="right" vertical="top" shrinkToFit="1"/>
    </xf>
    <xf numFmtId="0" fontId="9" fillId="0" borderId="49" xfId="0" applyFont="1" applyBorder="1" applyAlignment="1">
      <alignment vertical="top" wrapText="1"/>
    </xf>
    <xf numFmtId="0" fontId="9" fillId="0" borderId="53" xfId="0" applyFont="1" applyBorder="1" applyAlignment="1">
      <alignment vertical="top" wrapText="1"/>
    </xf>
    <xf numFmtId="0" fontId="9" fillId="0" borderId="51" xfId="0" applyFont="1" applyBorder="1" applyAlignment="1">
      <alignment vertical="top" wrapText="1"/>
    </xf>
    <xf numFmtId="0" fontId="9" fillId="0" borderId="54" xfId="0" applyFont="1" applyBorder="1" applyAlignment="1">
      <alignment vertical="top" wrapText="1"/>
    </xf>
    <xf numFmtId="0" fontId="11" fillId="0" borderId="52" xfId="0" applyFont="1" applyBorder="1" applyAlignment="1">
      <alignment horizontal="center" vertical="top"/>
    </xf>
    <xf numFmtId="41" fontId="11" fillId="0" borderId="52" xfId="0" applyNumberFormat="1" applyFont="1" applyBorder="1" applyAlignment="1">
      <alignment vertical="top"/>
    </xf>
    <xf numFmtId="0" fontId="11" fillId="0" borderId="52" xfId="0" applyFont="1" applyBorder="1" applyAlignment="1">
      <alignment vertical="top"/>
    </xf>
    <xf numFmtId="1" fontId="3" fillId="0" borderId="9" xfId="0" applyNumberFormat="1" applyFont="1" applyBorder="1" applyAlignment="1">
      <alignment vertical="top" wrapText="1"/>
    </xf>
    <xf numFmtId="1" fontId="3" fillId="0" borderId="13" xfId="0" applyNumberFormat="1" applyFont="1" applyBorder="1" applyAlignment="1">
      <alignment vertical="top" wrapText="1"/>
    </xf>
    <xf numFmtId="1" fontId="3" fillId="0" borderId="2" xfId="0" applyNumberFormat="1" applyFont="1" applyBorder="1" applyAlignment="1">
      <alignment vertical="top" wrapText="1"/>
    </xf>
    <xf numFmtId="1" fontId="3" fillId="0" borderId="0" xfId="0" applyNumberFormat="1" applyFont="1" applyAlignment="1">
      <alignment vertical="top" wrapText="1"/>
    </xf>
    <xf numFmtId="1" fontId="3" fillId="0" borderId="14" xfId="0" applyNumberFormat="1" applyFont="1" applyBorder="1" applyAlignment="1">
      <alignment vertical="top" wrapText="1"/>
    </xf>
    <xf numFmtId="1" fontId="3" fillId="0" borderId="8" xfId="0" applyNumberFormat="1" applyFont="1" applyBorder="1" applyAlignment="1">
      <alignment vertical="top" wrapText="1"/>
    </xf>
    <xf numFmtId="1" fontId="3" fillId="0" borderId="11" xfId="0" applyNumberFormat="1" applyFont="1" applyBorder="1" applyAlignment="1">
      <alignment vertical="top" wrapText="1"/>
    </xf>
    <xf numFmtId="1" fontId="3" fillId="0" borderId="41" xfId="0" applyNumberFormat="1" applyFont="1" applyBorder="1" applyAlignment="1">
      <alignment vertical="top" wrapText="1"/>
    </xf>
    <xf numFmtId="0" fontId="3" fillId="0" borderId="15" xfId="0" applyFont="1" applyBorder="1" applyAlignment="1">
      <alignment horizontal="left" vertical="top" wrapText="1"/>
    </xf>
    <xf numFmtId="1" fontId="3" fillId="0" borderId="49" xfId="0" applyNumberFormat="1" applyFont="1" applyBorder="1" applyAlignment="1">
      <alignment vertical="top" wrapText="1"/>
    </xf>
    <xf numFmtId="1" fontId="3" fillId="0" borderId="53" xfId="0" applyNumberFormat="1" applyFont="1" applyBorder="1" applyAlignment="1">
      <alignment vertical="top" wrapText="1"/>
    </xf>
    <xf numFmtId="1" fontId="3" fillId="0" borderId="51" xfId="0" applyNumberFormat="1" applyFont="1" applyBorder="1" applyAlignment="1">
      <alignment vertical="top" wrapText="1"/>
    </xf>
    <xf numFmtId="1" fontId="3" fillId="0" borderId="54" xfId="0" applyNumberFormat="1" applyFont="1" applyBorder="1" applyAlignment="1">
      <alignment vertical="top" wrapText="1"/>
    </xf>
    <xf numFmtId="0" fontId="3" fillId="0" borderId="52" xfId="0" applyFont="1" applyBorder="1" applyAlignment="1">
      <alignment horizontal="left" vertical="top" wrapText="1"/>
    </xf>
    <xf numFmtId="1" fontId="3" fillId="0" borderId="25" xfId="0" applyNumberFormat="1" applyFont="1" applyBorder="1" applyAlignment="1">
      <alignment vertical="top" wrapText="1"/>
    </xf>
    <xf numFmtId="1" fontId="3" fillId="0" borderId="23" xfId="0" applyNumberFormat="1" applyFont="1" applyBorder="1" applyAlignment="1">
      <alignment vertical="top" wrapText="1"/>
    </xf>
    <xf numFmtId="1" fontId="3" fillId="0" borderId="24" xfId="0" applyNumberFormat="1" applyFont="1" applyBorder="1" applyAlignment="1">
      <alignment vertical="top" wrapText="1"/>
    </xf>
    <xf numFmtId="1" fontId="3" fillId="0" borderId="27" xfId="0" applyNumberFormat="1" applyFont="1" applyBorder="1" applyAlignment="1">
      <alignment vertical="top" wrapText="1"/>
    </xf>
    <xf numFmtId="1" fontId="3" fillId="0" borderId="28" xfId="0" applyNumberFormat="1" applyFont="1" applyBorder="1" applyAlignment="1">
      <alignment vertical="top" wrapText="1"/>
    </xf>
    <xf numFmtId="1" fontId="3" fillId="0" borderId="29" xfId="0" applyNumberFormat="1" applyFont="1" applyBorder="1" applyAlignment="1">
      <alignment vertical="top" wrapText="1"/>
    </xf>
    <xf numFmtId="1" fontId="3" fillId="0" borderId="46" xfId="0" applyNumberFormat="1" applyFont="1" applyBorder="1" applyAlignment="1">
      <alignment vertical="top" wrapText="1"/>
    </xf>
    <xf numFmtId="1" fontId="3" fillId="0" borderId="47" xfId="0" applyNumberFormat="1" applyFont="1" applyBorder="1" applyAlignment="1">
      <alignment vertical="top" wrapText="1"/>
    </xf>
    <xf numFmtId="0" fontId="12" fillId="5" borderId="31" xfId="0" applyFont="1" applyFill="1" applyBorder="1" applyAlignment="1">
      <alignment horizontal="left" vertical="top" wrapText="1"/>
    </xf>
    <xf numFmtId="0" fontId="8" fillId="0" borderId="13" xfId="0" applyFont="1" applyBorder="1" applyAlignment="1">
      <alignment horizontal="center" vertical="top"/>
    </xf>
    <xf numFmtId="1" fontId="3" fillId="0" borderId="31" xfId="0" applyNumberFormat="1" applyFont="1" applyBorder="1" applyAlignment="1">
      <alignment vertical="top" wrapText="1"/>
    </xf>
    <xf numFmtId="1" fontId="3" fillId="0" borderId="32" xfId="0" applyNumberFormat="1" applyFont="1" applyBorder="1" applyAlignment="1">
      <alignment vertical="top" wrapText="1"/>
    </xf>
    <xf numFmtId="1" fontId="3" fillId="0" borderId="21" xfId="0" applyNumberFormat="1" applyFont="1" applyBorder="1" applyAlignment="1">
      <alignment vertical="top" wrapText="1"/>
    </xf>
    <xf numFmtId="1" fontId="3" fillId="0" borderId="37" xfId="0" applyNumberFormat="1" applyFont="1" applyBorder="1" applyAlignment="1">
      <alignment vertical="top" wrapText="1"/>
    </xf>
    <xf numFmtId="0" fontId="8" fillId="0" borderId="54" xfId="0" applyFont="1" applyBorder="1" applyAlignment="1">
      <alignment horizontal="center" vertical="top"/>
    </xf>
    <xf numFmtId="0" fontId="12" fillId="0" borderId="31" xfId="0" applyFont="1" applyBorder="1" applyAlignment="1">
      <alignment horizontal="left" vertical="top" wrapText="1"/>
    </xf>
    <xf numFmtId="1" fontId="3" fillId="0" borderId="21" xfId="0" applyNumberFormat="1" applyFont="1" applyBorder="1" applyAlignment="1">
      <alignment horizontal="left" vertical="top" wrapText="1"/>
    </xf>
    <xf numFmtId="1" fontId="3" fillId="0" borderId="48" xfId="0" applyNumberFormat="1" applyFont="1" applyBorder="1" applyAlignment="1">
      <alignment vertical="top" wrapText="1"/>
    </xf>
    <xf numFmtId="0" fontId="8" fillId="0" borderId="13" xfId="0" applyFont="1" applyBorder="1" applyAlignment="1">
      <alignment horizontal="center" vertical="top" wrapText="1"/>
    </xf>
    <xf numFmtId="0" fontId="8" fillId="0" borderId="54" xfId="0" applyFont="1" applyBorder="1" applyAlignment="1">
      <alignment horizontal="center" vertical="top" wrapText="1"/>
    </xf>
    <xf numFmtId="1" fontId="15" fillId="0" borderId="52" xfId="0" applyNumberFormat="1" applyFont="1" applyBorder="1" applyAlignment="1">
      <alignment horizontal="right" vertical="top" indent="1" shrinkToFit="1"/>
    </xf>
    <xf numFmtId="0" fontId="20" fillId="5" borderId="31" xfId="0" applyFont="1" applyFill="1" applyBorder="1" applyAlignment="1">
      <alignment horizontal="left" vertical="top" wrapText="1"/>
    </xf>
    <xf numFmtId="0" fontId="11" fillId="0" borderId="13" xfId="0" applyFont="1" applyBorder="1" applyAlignment="1">
      <alignment horizontal="center" vertical="top"/>
    </xf>
    <xf numFmtId="0" fontId="0" fillId="0" borderId="31" xfId="0" applyBorder="1" applyAlignment="1">
      <alignment horizontal="center" vertical="top"/>
    </xf>
    <xf numFmtId="0" fontId="0" fillId="0" borderId="31" xfId="0" applyBorder="1"/>
    <xf numFmtId="0" fontId="8" fillId="0" borderId="10" xfId="0" applyFont="1" applyBorder="1" applyAlignment="1">
      <alignment vertical="top"/>
    </xf>
    <xf numFmtId="0" fontId="0" fillId="0" borderId="31" xfId="0" applyBorder="1" applyAlignment="1">
      <alignment vertical="top"/>
    </xf>
    <xf numFmtId="1" fontId="3" fillId="0" borderId="55" xfId="0" applyNumberFormat="1" applyFont="1" applyBorder="1" applyAlignment="1">
      <alignment vertical="top" wrapText="1"/>
    </xf>
    <xf numFmtId="1" fontId="3" fillId="0" borderId="44" xfId="0" applyNumberFormat="1" applyFont="1" applyBorder="1" applyAlignment="1">
      <alignment vertical="top" wrapText="1"/>
    </xf>
    <xf numFmtId="1" fontId="3" fillId="0" borderId="56" xfId="0" applyNumberFormat="1" applyFont="1" applyBorder="1" applyAlignment="1">
      <alignment vertical="top" wrapText="1"/>
    </xf>
    <xf numFmtId="0" fontId="12" fillId="5" borderId="57" xfId="0" applyFont="1" applyFill="1" applyBorder="1" applyAlignment="1">
      <alignment horizontal="left" vertical="top" wrapText="1"/>
    </xf>
    <xf numFmtId="0" fontId="22" fillId="0" borderId="0" xfId="0" applyFont="1"/>
    <xf numFmtId="0" fontId="7" fillId="0" borderId="0" xfId="0" applyFont="1"/>
    <xf numFmtId="0" fontId="3" fillId="0" borderId="2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21" xfId="0" applyFont="1" applyBorder="1" applyAlignment="1">
      <alignment wrapText="1"/>
    </xf>
    <xf numFmtId="1" fontId="3" fillId="0" borderId="1" xfId="0" applyNumberFormat="1" applyFont="1" applyBorder="1" applyAlignment="1">
      <alignment vertical="center" wrapText="1"/>
    </xf>
    <xf numFmtId="1" fontId="3" fillId="0" borderId="8" xfId="0" applyNumberFormat="1" applyFont="1" applyBorder="1" applyAlignment="1">
      <alignment vertical="center" wrapText="1"/>
    </xf>
    <xf numFmtId="1" fontId="3" fillId="0" borderId="20" xfId="0" applyNumberFormat="1" applyFont="1" applyBorder="1" applyAlignment="1">
      <alignment vertical="center" wrapText="1"/>
    </xf>
    <xf numFmtId="0" fontId="3" fillId="0" borderId="14" xfId="0" applyFont="1" applyBorder="1" applyAlignment="1">
      <alignment wrapText="1"/>
    </xf>
    <xf numFmtId="0" fontId="9" fillId="0" borderId="6" xfId="0" applyFont="1" applyBorder="1" applyAlignment="1">
      <alignment horizontal="left" vertical="top" wrapText="1"/>
    </xf>
    <xf numFmtId="49" fontId="8" fillId="0" borderId="40" xfId="0" applyNumberFormat="1" applyFont="1" applyBorder="1"/>
    <xf numFmtId="49" fontId="8" fillId="0" borderId="41" xfId="0" applyNumberFormat="1" applyFont="1" applyBorder="1"/>
    <xf numFmtId="49" fontId="8" fillId="0" borderId="45" xfId="0" applyNumberFormat="1" applyFont="1" applyBorder="1"/>
    <xf numFmtId="41" fontId="8" fillId="0" borderId="53" xfId="0" applyNumberFormat="1" applyFont="1" applyBorder="1" applyAlignment="1">
      <alignment vertical="top"/>
    </xf>
    <xf numFmtId="41" fontId="8" fillId="5" borderId="15" xfId="0" applyNumberFormat="1" applyFont="1" applyFill="1" applyBorder="1" applyAlignment="1">
      <alignment vertical="top"/>
    </xf>
    <xf numFmtId="41" fontId="11" fillId="5" borderId="15" xfId="0" applyNumberFormat="1" applyFont="1" applyFill="1" applyBorder="1" applyAlignment="1">
      <alignment vertical="top"/>
    </xf>
    <xf numFmtId="0" fontId="8" fillId="0" borderId="52" xfId="0" applyFont="1" applyBorder="1"/>
    <xf numFmtId="1" fontId="15" fillId="0" borderId="52" xfId="0" applyNumberFormat="1" applyFont="1" applyBorder="1" applyAlignment="1">
      <alignment vertical="top" shrinkToFit="1"/>
    </xf>
    <xf numFmtId="0" fontId="14" fillId="0" borderId="52" xfId="0" applyFont="1" applyBorder="1" applyAlignment="1">
      <alignment vertical="top" wrapText="1"/>
    </xf>
    <xf numFmtId="1" fontId="15" fillId="0" borderId="52" xfId="0" applyNumberFormat="1" applyFont="1" applyBorder="1" applyAlignment="1">
      <alignment horizontal="center" vertical="top" shrinkToFit="1"/>
    </xf>
    <xf numFmtId="0" fontId="14" fillId="0" borderId="52" xfId="0" applyFont="1" applyBorder="1" applyAlignment="1">
      <alignment horizontal="right" vertical="top" wrapText="1"/>
    </xf>
    <xf numFmtId="0" fontId="3" fillId="0" borderId="13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3" fillId="0" borderId="42" xfId="0" applyFont="1" applyBorder="1" applyAlignment="1">
      <alignment vertical="top" wrapText="1"/>
    </xf>
    <xf numFmtId="0" fontId="3" fillId="0" borderId="49" xfId="0" applyFont="1" applyBorder="1" applyAlignment="1">
      <alignment vertical="top" wrapText="1"/>
    </xf>
    <xf numFmtId="0" fontId="3" fillId="0" borderId="53" xfId="0" applyFont="1" applyBorder="1" applyAlignment="1">
      <alignment vertical="top" wrapText="1"/>
    </xf>
    <xf numFmtId="0" fontId="3" fillId="0" borderId="51" xfId="0" applyFont="1" applyBorder="1" applyAlignment="1">
      <alignment vertical="top" wrapText="1"/>
    </xf>
    <xf numFmtId="0" fontId="3" fillId="0" borderId="54" xfId="0" applyFont="1" applyBorder="1" applyAlignment="1">
      <alignment vertical="top" wrapText="1"/>
    </xf>
    <xf numFmtId="41" fontId="11" fillId="5" borderId="52" xfId="0" applyNumberFormat="1" applyFont="1" applyFill="1" applyBorder="1" applyAlignment="1">
      <alignment vertical="top"/>
    </xf>
    <xf numFmtId="1" fontId="21" fillId="0" borderId="52" xfId="0" applyNumberFormat="1" applyFont="1" applyBorder="1" applyAlignment="1">
      <alignment vertical="top" shrinkToFit="1"/>
    </xf>
    <xf numFmtId="3" fontId="21" fillId="0" borderId="52" xfId="0" applyNumberFormat="1" applyFont="1" applyBorder="1" applyAlignment="1">
      <alignment vertical="top" shrinkToFit="1"/>
    </xf>
    <xf numFmtId="0" fontId="3" fillId="0" borderId="58" xfId="0" applyFont="1" applyBorder="1" applyAlignment="1">
      <alignment vertical="top" wrapText="1"/>
    </xf>
    <xf numFmtId="0" fontId="3" fillId="0" borderId="59" xfId="0" applyFont="1" applyBorder="1" applyAlignment="1">
      <alignment vertical="top" wrapText="1"/>
    </xf>
    <xf numFmtId="0" fontId="3" fillId="0" borderId="22" xfId="0" applyFont="1" applyBorder="1" applyAlignment="1">
      <alignment vertical="top" wrapText="1"/>
    </xf>
    <xf numFmtId="0" fontId="3" fillId="0" borderId="60" xfId="0" applyFont="1" applyBorder="1" applyAlignment="1">
      <alignment vertical="top" wrapText="1"/>
    </xf>
    <xf numFmtId="0" fontId="9" fillId="0" borderId="22" xfId="0" applyFont="1" applyBorder="1" applyAlignment="1">
      <alignment horizontal="left" vertical="top" wrapText="1"/>
    </xf>
    <xf numFmtId="0" fontId="8" fillId="0" borderId="61" xfId="0" applyFont="1" applyBorder="1" applyAlignment="1">
      <alignment horizontal="center" vertical="top"/>
    </xf>
    <xf numFmtId="41" fontId="8" fillId="0" borderId="61" xfId="0" applyNumberFormat="1" applyFont="1" applyBorder="1" applyAlignment="1">
      <alignment vertical="top"/>
    </xf>
    <xf numFmtId="0" fontId="8" fillId="0" borderId="61" xfId="0" applyFont="1" applyBorder="1" applyAlignment="1">
      <alignment vertical="top"/>
    </xf>
    <xf numFmtId="1" fontId="15" fillId="0" borderId="61" xfId="0" applyNumberFormat="1" applyFont="1" applyBorder="1" applyAlignment="1">
      <alignment vertical="top" shrinkToFit="1"/>
    </xf>
    <xf numFmtId="3" fontId="15" fillId="0" borderId="61" xfId="0" applyNumberFormat="1" applyFont="1" applyBorder="1" applyAlignment="1">
      <alignment vertical="top" shrinkToFit="1"/>
    </xf>
    <xf numFmtId="1" fontId="15" fillId="0" borderId="61" xfId="0" applyNumberFormat="1" applyFont="1" applyBorder="1" applyAlignment="1">
      <alignment horizontal="right" vertical="top" shrinkToFit="1"/>
    </xf>
    <xf numFmtId="3" fontId="15" fillId="0" borderId="61" xfId="0" applyNumberFormat="1" applyFont="1" applyBorder="1" applyAlignment="1">
      <alignment horizontal="right" vertical="top" shrinkToFit="1"/>
    </xf>
    <xf numFmtId="0" fontId="3" fillId="0" borderId="15" xfId="0" applyFont="1" applyBorder="1" applyAlignment="1">
      <alignment vertical="top" wrapText="1"/>
    </xf>
    <xf numFmtId="41" fontId="11" fillId="0" borderId="15" xfId="0" quotePrefix="1" applyNumberFormat="1" applyFont="1" applyBorder="1" applyAlignment="1">
      <alignment horizontal="right" vertical="top"/>
    </xf>
    <xf numFmtId="49" fontId="8" fillId="0" borderId="49" xfId="0" applyNumberFormat="1" applyFont="1" applyBorder="1" applyAlignment="1">
      <alignment horizontal="center" vertical="top"/>
    </xf>
    <xf numFmtId="1" fontId="3" fillId="0" borderId="53" xfId="0" applyNumberFormat="1" applyFont="1" applyBorder="1" applyAlignment="1">
      <alignment horizontal="left" vertical="top" wrapText="1"/>
    </xf>
    <xf numFmtId="0" fontId="18" fillId="0" borderId="51" xfId="0" applyFont="1" applyBorder="1" applyAlignment="1">
      <alignment horizontal="left" vertical="top" wrapText="1"/>
    </xf>
    <xf numFmtId="49" fontId="8" fillId="0" borderId="45" xfId="0" applyNumberFormat="1" applyFont="1" applyBorder="1" applyAlignment="1">
      <alignment horizontal="center" vertical="top"/>
    </xf>
    <xf numFmtId="1" fontId="3" fillId="0" borderId="20" xfId="0" applyNumberFormat="1" applyFont="1" applyBorder="1" applyAlignment="1">
      <alignment horizontal="left" vertical="top" wrapText="1"/>
    </xf>
    <xf numFmtId="0" fontId="18" fillId="0" borderId="21" xfId="0" applyFont="1" applyBorder="1" applyAlignment="1">
      <alignment horizontal="left" vertical="top" wrapText="1"/>
    </xf>
    <xf numFmtId="0" fontId="11" fillId="0" borderId="19" xfId="0" applyFont="1" applyBorder="1" applyAlignment="1">
      <alignment horizontal="center" vertical="top"/>
    </xf>
    <xf numFmtId="41" fontId="11" fillId="0" borderId="19" xfId="0" applyNumberFormat="1" applyFont="1" applyBorder="1" applyAlignment="1">
      <alignment vertical="top"/>
    </xf>
    <xf numFmtId="41" fontId="11" fillId="5" borderId="19" xfId="0" applyNumberFormat="1" applyFont="1" applyFill="1" applyBorder="1" applyAlignment="1">
      <alignment vertical="top"/>
    </xf>
    <xf numFmtId="49" fontId="11" fillId="0" borderId="49" xfId="0" applyNumberFormat="1" applyFont="1" applyBorder="1" applyAlignment="1">
      <alignment horizontal="center" vertical="top"/>
    </xf>
    <xf numFmtId="1" fontId="3" fillId="0" borderId="45" xfId="0" applyNumberFormat="1" applyFont="1" applyBorder="1" applyAlignment="1">
      <alignment vertical="top" wrapText="1"/>
    </xf>
    <xf numFmtId="1" fontId="3" fillId="0" borderId="20" xfId="0" applyNumberFormat="1" applyFont="1" applyBorder="1" applyAlignment="1">
      <alignment vertical="top" wrapText="1"/>
    </xf>
    <xf numFmtId="1" fontId="3" fillId="0" borderId="50" xfId="0" applyNumberFormat="1" applyFont="1" applyBorder="1" applyAlignment="1">
      <alignment vertical="top" wrapText="1"/>
    </xf>
    <xf numFmtId="0" fontId="8" fillId="0" borderId="62" xfId="0" applyFont="1" applyBorder="1" applyAlignment="1">
      <alignment horizontal="center" vertical="top"/>
    </xf>
    <xf numFmtId="0" fontId="8" fillId="0" borderId="63" xfId="0" applyFont="1" applyBorder="1" applyAlignment="1">
      <alignment horizontal="center" vertical="top"/>
    </xf>
    <xf numFmtId="0" fontId="8" fillId="0" borderId="63" xfId="0" applyFont="1" applyBorder="1" applyAlignment="1">
      <alignment vertical="top"/>
    </xf>
    <xf numFmtId="41" fontId="8" fillId="0" borderId="63" xfId="0" applyNumberFormat="1" applyFont="1" applyBorder="1" applyAlignment="1">
      <alignment vertical="top"/>
    </xf>
    <xf numFmtId="1" fontId="15" fillId="0" borderId="63" xfId="0" applyNumberFormat="1" applyFont="1" applyBorder="1" applyAlignment="1">
      <alignment horizontal="right" vertical="top" shrinkToFit="1"/>
    </xf>
    <xf numFmtId="3" fontId="15" fillId="0" borderId="63" xfId="0" applyNumberFormat="1" applyFont="1" applyBorder="1" applyAlignment="1">
      <alignment horizontal="right" vertical="top" shrinkToFit="1"/>
    </xf>
    <xf numFmtId="1" fontId="3" fillId="0" borderId="51" xfId="0" applyNumberFormat="1" applyFont="1" applyBorder="1" applyAlignment="1">
      <alignment horizontal="center" vertical="top" wrapText="1"/>
    </xf>
    <xf numFmtId="1" fontId="3" fillId="0" borderId="54" xfId="0" applyNumberFormat="1" applyFont="1" applyBorder="1" applyAlignment="1">
      <alignment horizontal="left" vertical="top" wrapText="1"/>
    </xf>
    <xf numFmtId="41" fontId="11" fillId="0" borderId="52" xfId="0" applyNumberFormat="1" applyFont="1" applyBorder="1" applyAlignment="1">
      <alignment horizontal="right" vertical="top"/>
    </xf>
    <xf numFmtId="0" fontId="11" fillId="5" borderId="52" xfId="0" applyFont="1" applyFill="1" applyBorder="1" applyAlignment="1">
      <alignment horizontal="right" vertical="top"/>
    </xf>
    <xf numFmtId="41" fontId="11" fillId="5" borderId="52" xfId="0" applyNumberFormat="1" applyFont="1" applyFill="1" applyBorder="1" applyAlignment="1">
      <alignment horizontal="right" vertical="top"/>
    </xf>
    <xf numFmtId="0" fontId="8" fillId="0" borderId="15" xfId="0" applyFont="1" applyBorder="1" applyAlignment="1">
      <alignment horizontal="center" vertical="top" wrapText="1"/>
    </xf>
    <xf numFmtId="0" fontId="8" fillId="0" borderId="52" xfId="0" applyFont="1" applyBorder="1" applyAlignment="1">
      <alignment horizontal="center" vertical="top" wrapText="1"/>
    </xf>
    <xf numFmtId="0" fontId="8" fillId="5" borderId="52" xfId="0" applyFont="1" applyFill="1" applyBorder="1" applyAlignment="1">
      <alignment vertical="top"/>
    </xf>
    <xf numFmtId="41" fontId="8" fillId="5" borderId="52" xfId="0" applyNumberFormat="1" applyFont="1" applyFill="1" applyBorder="1" applyAlignment="1">
      <alignment vertical="top"/>
    </xf>
    <xf numFmtId="0" fontId="0" fillId="0" borderId="32" xfId="0" applyBorder="1"/>
    <xf numFmtId="0" fontId="0" fillId="0" borderId="21" xfId="0" applyBorder="1"/>
    <xf numFmtId="0" fontId="0" fillId="0" borderId="31" xfId="0" applyBorder="1" applyAlignment="1">
      <alignment horizontal="right" vertical="top"/>
    </xf>
    <xf numFmtId="1" fontId="3" fillId="0" borderId="55" xfId="0" applyNumberFormat="1" applyFont="1" applyBorder="1" applyAlignment="1">
      <alignment horizontal="left" vertical="top" wrapText="1"/>
    </xf>
    <xf numFmtId="49" fontId="8" fillId="0" borderId="58" xfId="0" applyNumberFormat="1" applyFont="1" applyBorder="1"/>
    <xf numFmtId="1" fontId="3" fillId="0" borderId="59" xfId="0" applyNumberFormat="1" applyFont="1" applyBorder="1" applyAlignment="1">
      <alignment vertical="center" wrapText="1"/>
    </xf>
    <xf numFmtId="0" fontId="3" fillId="0" borderId="22" xfId="0" applyFont="1" applyBorder="1" applyAlignment="1">
      <alignment wrapText="1"/>
    </xf>
    <xf numFmtId="0" fontId="9" fillId="0" borderId="60" xfId="0" applyFont="1" applyBorder="1" applyAlignment="1">
      <alignment vertical="top" wrapText="1"/>
    </xf>
    <xf numFmtId="41" fontId="8" fillId="0" borderId="64" xfId="0" applyNumberFormat="1" applyFont="1" applyBorder="1" applyAlignment="1">
      <alignment vertical="top"/>
    </xf>
    <xf numFmtId="0" fontId="3" fillId="0" borderId="30" xfId="0" applyFont="1" applyBorder="1" applyAlignment="1">
      <alignment wrapText="1"/>
    </xf>
    <xf numFmtId="0" fontId="3" fillId="0" borderId="46" xfId="0" applyFont="1" applyBorder="1" applyAlignment="1">
      <alignment wrapText="1"/>
    </xf>
    <xf numFmtId="0" fontId="3" fillId="0" borderId="47" xfId="0" applyFont="1" applyBorder="1" applyAlignment="1">
      <alignment wrapText="1"/>
    </xf>
    <xf numFmtId="0" fontId="9" fillId="0" borderId="30" xfId="0" applyFont="1" applyBorder="1" applyAlignment="1">
      <alignment vertical="top" wrapText="1"/>
    </xf>
    <xf numFmtId="0" fontId="9" fillId="0" borderId="22" xfId="0" applyFont="1" applyBorder="1" applyAlignment="1">
      <alignment vertical="top" wrapText="1"/>
    </xf>
    <xf numFmtId="0" fontId="7" fillId="0" borderId="35" xfId="0" applyFont="1" applyBorder="1" applyAlignment="1">
      <alignment horizontal="left" vertical="top" wrapText="1"/>
    </xf>
    <xf numFmtId="0" fontId="7" fillId="0" borderId="34" xfId="0" applyFont="1" applyBorder="1" applyAlignment="1">
      <alignment horizontal="left" vertical="top" wrapText="1"/>
    </xf>
    <xf numFmtId="1" fontId="7" fillId="0" borderId="14" xfId="0" applyNumberFormat="1" applyFont="1" applyBorder="1" applyAlignment="1">
      <alignment horizontal="left" vertical="top" wrapText="1"/>
    </xf>
    <xf numFmtId="1" fontId="7" fillId="0" borderId="24" xfId="0" applyNumberFormat="1" applyFont="1" applyBorder="1" applyAlignment="1">
      <alignment horizontal="left" vertical="top" wrapText="1"/>
    </xf>
    <xf numFmtId="1" fontId="3" fillId="0" borderId="25" xfId="0" applyNumberFormat="1" applyFont="1" applyBorder="1" applyAlignment="1">
      <alignment horizontal="left" vertical="top" wrapText="1"/>
    </xf>
    <xf numFmtId="1" fontId="3" fillId="0" borderId="23" xfId="0" applyNumberFormat="1" applyFont="1" applyBorder="1" applyAlignment="1">
      <alignment horizontal="left" vertical="top" wrapText="1"/>
    </xf>
    <xf numFmtId="1" fontId="3" fillId="0" borderId="24" xfId="0" applyNumberFormat="1" applyFont="1" applyBorder="1" applyAlignment="1">
      <alignment horizontal="left" vertical="top" wrapText="1"/>
    </xf>
    <xf numFmtId="1" fontId="3" fillId="0" borderId="2" xfId="0" applyNumberFormat="1" applyFont="1" applyBorder="1" applyAlignment="1">
      <alignment horizontal="left" vertical="top" wrapText="1"/>
    </xf>
    <xf numFmtId="1" fontId="3" fillId="0" borderId="0" xfId="0" applyNumberFormat="1" applyFont="1" applyAlignment="1">
      <alignment horizontal="left" vertical="top" wrapText="1"/>
    </xf>
    <xf numFmtId="1" fontId="3" fillId="0" borderId="14" xfId="0" applyNumberFormat="1" applyFont="1" applyBorder="1" applyAlignment="1">
      <alignment horizontal="left" vertical="top" wrapText="1"/>
    </xf>
    <xf numFmtId="1" fontId="3" fillId="0" borderId="27" xfId="0" applyNumberFormat="1" applyFont="1" applyBorder="1" applyAlignment="1">
      <alignment horizontal="left" vertical="top" wrapText="1"/>
    </xf>
    <xf numFmtId="1" fontId="3" fillId="0" borderId="28" xfId="0" applyNumberFormat="1" applyFont="1" applyBorder="1" applyAlignment="1">
      <alignment horizontal="left" vertical="top" wrapText="1"/>
    </xf>
    <xf numFmtId="1" fontId="3" fillId="0" borderId="29" xfId="0" applyNumberFormat="1" applyFont="1" applyBorder="1" applyAlignment="1">
      <alignment horizontal="left" vertical="top" wrapText="1"/>
    </xf>
    <xf numFmtId="1" fontId="3" fillId="0" borderId="48" xfId="0" applyNumberFormat="1" applyFont="1" applyBorder="1" applyAlignment="1">
      <alignment horizontal="left" vertical="top" wrapText="1"/>
    </xf>
    <xf numFmtId="1" fontId="3" fillId="0" borderId="46" xfId="0" applyNumberFormat="1" applyFont="1" applyBorder="1" applyAlignment="1">
      <alignment horizontal="left" vertical="top" wrapText="1"/>
    </xf>
    <xf numFmtId="1" fontId="3" fillId="0" borderId="47" xfId="0" applyNumberFormat="1" applyFont="1" applyBorder="1" applyAlignment="1">
      <alignment horizontal="left" vertical="top" wrapText="1"/>
    </xf>
    <xf numFmtId="0" fontId="4" fillId="2" borderId="5" xfId="0" applyFont="1" applyFill="1" applyBorder="1" applyAlignment="1">
      <alignment horizontal="center" vertical="center" wrapText="1"/>
    </xf>
    <xf numFmtId="0" fontId="5" fillId="0" borderId="6" xfId="0" applyFont="1" applyBorder="1"/>
    <xf numFmtId="0" fontId="5" fillId="0" borderId="7" xfId="0" applyFont="1" applyBorder="1"/>
    <xf numFmtId="1" fontId="7" fillId="0" borderId="6" xfId="0" applyNumberFormat="1" applyFont="1" applyBorder="1" applyAlignment="1">
      <alignment horizontal="left" vertical="top" wrapText="1"/>
    </xf>
    <xf numFmtId="1" fontId="7" fillId="0" borderId="17" xfId="0" applyNumberFormat="1" applyFont="1" applyBorder="1" applyAlignment="1">
      <alignment horizontal="left" vertical="top" wrapText="1"/>
    </xf>
    <xf numFmtId="0" fontId="18" fillId="0" borderId="2" xfId="0" applyFont="1" applyBorder="1" applyAlignment="1">
      <alignment horizontal="left" vertical="top" wrapText="1"/>
    </xf>
    <xf numFmtId="0" fontId="18" fillId="0" borderId="3" xfId="0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3" xfId="0" applyFont="1" applyBorder="1"/>
    <xf numFmtId="0" fontId="5" fillId="0" borderId="11" xfId="0" applyFont="1" applyBorder="1"/>
    <xf numFmtId="0" fontId="5" fillId="0" borderId="12" xfId="0" applyFont="1" applyBorder="1"/>
    <xf numFmtId="0" fontId="7" fillId="0" borderId="6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 vertical="top" wrapText="1"/>
    </xf>
    <xf numFmtId="1" fontId="7" fillId="0" borderId="53" xfId="0" applyNumberFormat="1" applyFont="1" applyBorder="1" applyAlignment="1">
      <alignment horizontal="left" vertical="top" wrapText="1"/>
    </xf>
    <xf numFmtId="1" fontId="7" fillId="0" borderId="51" xfId="0" applyNumberFormat="1" applyFont="1" applyBorder="1" applyAlignment="1">
      <alignment horizontal="left" vertical="top" wrapText="1"/>
    </xf>
    <xf numFmtId="1" fontId="7" fillId="0" borderId="54" xfId="0" applyNumberFormat="1" applyFont="1" applyBorder="1" applyAlignment="1">
      <alignment horizontal="left" vertical="top" wrapText="1"/>
    </xf>
    <xf numFmtId="1" fontId="7" fillId="0" borderId="21" xfId="0" applyNumberFormat="1" applyFont="1" applyBorder="1" applyAlignment="1">
      <alignment horizontal="left" vertical="top" wrapText="1"/>
    </xf>
    <xf numFmtId="1" fontId="7" fillId="0" borderId="50" xfId="0" applyNumberFormat="1" applyFont="1" applyBorder="1" applyAlignment="1">
      <alignment horizontal="left" vertical="top" wrapText="1"/>
    </xf>
    <xf numFmtId="0" fontId="7" fillId="4" borderId="43" xfId="0" applyFont="1" applyFill="1" applyBorder="1" applyAlignment="1">
      <alignment horizontal="left" vertical="center" wrapText="1"/>
    </xf>
    <xf numFmtId="0" fontId="5" fillId="0" borderId="17" xfId="0" applyFont="1" applyBorder="1"/>
    <xf numFmtId="0" fontId="4" fillId="2" borderId="40" xfId="0" applyFont="1" applyFill="1" applyBorder="1" applyAlignment="1">
      <alignment horizontal="center" vertical="center" wrapText="1"/>
    </xf>
    <xf numFmtId="0" fontId="5" fillId="0" borderId="41" xfId="0" applyFont="1" applyBorder="1"/>
    <xf numFmtId="0" fontId="5" fillId="0" borderId="42" xfId="0" applyFont="1" applyBorder="1"/>
    <xf numFmtId="0" fontId="5" fillId="0" borderId="2" xfId="0" applyFont="1" applyBorder="1"/>
    <xf numFmtId="0" fontId="5" fillId="0" borderId="8" xfId="0" applyFont="1" applyBorder="1"/>
    <xf numFmtId="0" fontId="0" fillId="0" borderId="0" xfId="0"/>
    <xf numFmtId="0" fontId="5" fillId="0" borderId="9" xfId="0" applyFont="1" applyBorder="1"/>
    <xf numFmtId="0" fontId="5" fillId="0" borderId="14" xfId="0" applyFont="1" applyBorder="1"/>
    <xf numFmtId="0" fontId="6" fillId="3" borderId="5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0" borderId="10" xfId="0" applyFont="1" applyBorder="1"/>
    <xf numFmtId="0" fontId="5" fillId="0" borderId="15" xfId="0" applyFont="1" applyBorder="1"/>
    <xf numFmtId="0" fontId="9" fillId="0" borderId="23" xfId="0" applyFont="1" applyBorder="1" applyAlignment="1">
      <alignment horizontal="left" vertical="top" wrapText="1"/>
    </xf>
    <xf numFmtId="0" fontId="9" fillId="0" borderId="37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9" fillId="0" borderId="20" xfId="0" applyFont="1" applyBorder="1" applyAlignment="1">
      <alignment horizontal="left" vertical="top" wrapText="1"/>
    </xf>
    <xf numFmtId="0" fontId="9" fillId="0" borderId="41" xfId="0" applyFont="1" applyBorder="1" applyAlignment="1">
      <alignment horizontal="left" vertical="top" wrapText="1"/>
    </xf>
    <xf numFmtId="0" fontId="9" fillId="0" borderId="45" xfId="0" applyFont="1" applyBorder="1" applyAlignment="1">
      <alignment horizontal="left" vertical="top" wrapText="1"/>
    </xf>
    <xf numFmtId="0" fontId="9" fillId="0" borderId="24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14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  <xf numFmtId="0" fontId="9" fillId="0" borderId="42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9" fillId="0" borderId="50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2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40" xfId="0" applyFont="1" applyBorder="1" applyAlignment="1">
      <alignment horizontal="left" vertical="top" wrapText="1"/>
    </xf>
    <xf numFmtId="1" fontId="3" fillId="0" borderId="9" xfId="0" applyNumberFormat="1" applyFont="1" applyBorder="1" applyAlignment="1">
      <alignment horizontal="left" vertical="top" wrapText="1"/>
    </xf>
    <xf numFmtId="1" fontId="3" fillId="0" borderId="13" xfId="0" applyNumberFormat="1" applyFont="1" applyBorder="1" applyAlignment="1">
      <alignment horizontal="left" vertical="top" wrapText="1"/>
    </xf>
    <xf numFmtId="1" fontId="3" fillId="0" borderId="0" xfId="0" applyNumberFormat="1" applyFont="1" applyAlignment="1">
      <alignment horizontal="center" vertical="top" wrapText="1"/>
    </xf>
    <xf numFmtId="1" fontId="3" fillId="0" borderId="14" xfId="0" applyNumberFormat="1" applyFont="1" applyBorder="1" applyAlignment="1">
      <alignment horizontal="center" vertical="top" wrapText="1"/>
    </xf>
    <xf numFmtId="1" fontId="3" fillId="0" borderId="8" xfId="0" applyNumberFormat="1" applyFont="1" applyBorder="1" applyAlignment="1">
      <alignment horizontal="center" vertical="top" wrapText="1"/>
    </xf>
    <xf numFmtId="1" fontId="3" fillId="0" borderId="11" xfId="0" applyNumberFormat="1" applyFont="1" applyBorder="1" applyAlignment="1">
      <alignment horizontal="center" vertical="top" wrapText="1"/>
    </xf>
    <xf numFmtId="1" fontId="3" fillId="0" borderId="41" xfId="0" applyNumberFormat="1" applyFont="1" applyBorder="1" applyAlignment="1">
      <alignment horizontal="center" vertical="top" wrapText="1"/>
    </xf>
    <xf numFmtId="1" fontId="3" fillId="0" borderId="42" xfId="0" applyNumberFormat="1" applyFont="1" applyBorder="1" applyAlignment="1">
      <alignment horizontal="center" vertical="top" wrapText="1"/>
    </xf>
    <xf numFmtId="1" fontId="3" fillId="0" borderId="3" xfId="0" applyNumberFormat="1" applyFont="1" applyBorder="1" applyAlignment="1">
      <alignment horizontal="left" vertical="top" wrapText="1"/>
    </xf>
    <xf numFmtId="1" fontId="3" fillId="0" borderId="2" xfId="0" applyNumberFormat="1" applyFont="1" applyBorder="1" applyAlignment="1">
      <alignment horizontal="center" vertical="top" wrapText="1"/>
    </xf>
    <xf numFmtId="1" fontId="3" fillId="0" borderId="1" xfId="0" applyNumberFormat="1" applyFont="1" applyBorder="1" applyAlignment="1">
      <alignment horizontal="center" vertical="top" wrapText="1"/>
    </xf>
    <xf numFmtId="49" fontId="8" fillId="0" borderId="40" xfId="0" applyNumberFormat="1" applyFont="1" applyBorder="1" applyAlignment="1">
      <alignment horizontal="center" vertical="top"/>
    </xf>
    <xf numFmtId="49" fontId="8" fillId="0" borderId="41" xfId="0" applyNumberFormat="1" applyFont="1" applyBorder="1" applyAlignment="1">
      <alignment horizontal="center" vertical="top"/>
    </xf>
    <xf numFmtId="49" fontId="8" fillId="0" borderId="42" xfId="0" applyNumberFormat="1" applyFont="1" applyBorder="1" applyAlignment="1">
      <alignment horizontal="center" vertical="top"/>
    </xf>
    <xf numFmtId="1" fontId="3" fillId="0" borderId="21" xfId="0" applyNumberFormat="1" applyFont="1" applyBorder="1" applyAlignment="1">
      <alignment horizontal="left" vertical="top" wrapText="1"/>
    </xf>
    <xf numFmtId="1" fontId="3" fillId="0" borderId="46" xfId="0" applyNumberFormat="1" applyFont="1" applyBorder="1" applyAlignment="1">
      <alignment horizontal="center" vertical="top" wrapText="1"/>
    </xf>
    <xf numFmtId="1" fontId="3" fillId="0" borderId="47" xfId="0" applyNumberFormat="1" applyFont="1" applyBorder="1" applyAlignment="1">
      <alignment horizontal="center" vertical="top" wrapText="1"/>
    </xf>
    <xf numFmtId="49" fontId="8" fillId="0" borderId="26" xfId="0" applyNumberFormat="1" applyFont="1" applyBorder="1" applyAlignment="1">
      <alignment horizontal="center" vertical="top"/>
    </xf>
    <xf numFmtId="49" fontId="8" fillId="0" borderId="2" xfId="0" applyNumberFormat="1" applyFont="1" applyBorder="1" applyAlignment="1">
      <alignment horizontal="center" vertical="top"/>
    </xf>
    <xf numFmtId="49" fontId="8" fillId="0" borderId="0" xfId="0" applyNumberFormat="1" applyFont="1" applyAlignment="1">
      <alignment horizontal="center" vertical="top"/>
    </xf>
    <xf numFmtId="49" fontId="8" fillId="0" borderId="14" xfId="0" applyNumberFormat="1" applyFont="1" applyBorder="1" applyAlignment="1">
      <alignment horizontal="center" vertical="top"/>
    </xf>
    <xf numFmtId="49" fontId="3" fillId="0" borderId="2" xfId="0" applyNumberFormat="1" applyFont="1" applyBorder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/>
    </xf>
    <xf numFmtId="49" fontId="3" fillId="0" borderId="14" xfId="0" applyNumberFormat="1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7" fillId="0" borderId="40" xfId="0" applyFont="1" applyBorder="1" applyAlignment="1">
      <alignment horizontal="center" vertical="top" wrapText="1"/>
    </xf>
    <xf numFmtId="0" fontId="7" fillId="0" borderId="41" xfId="0" applyFont="1" applyBorder="1" applyAlignment="1">
      <alignment horizontal="center" vertical="top" wrapText="1"/>
    </xf>
    <xf numFmtId="0" fontId="7" fillId="0" borderId="42" xfId="0" applyFont="1" applyBorder="1" applyAlignment="1">
      <alignment horizontal="center" vertical="top" wrapText="1"/>
    </xf>
    <xf numFmtId="1" fontId="3" fillId="0" borderId="30" xfId="0" applyNumberFormat="1" applyFont="1" applyBorder="1" applyAlignment="1">
      <alignment horizontal="center" vertical="top" wrapText="1"/>
    </xf>
    <xf numFmtId="1" fontId="3" fillId="0" borderId="22" xfId="0" applyNumberFormat="1" applyFont="1" applyBorder="1" applyAlignment="1">
      <alignment horizontal="center" vertical="top" wrapText="1"/>
    </xf>
    <xf numFmtId="1" fontId="3" fillId="0" borderId="37" xfId="0" applyNumberFormat="1" applyFont="1" applyBorder="1" applyAlignment="1">
      <alignment horizontal="left" vertical="top" wrapText="1"/>
    </xf>
    <xf numFmtId="1" fontId="3" fillId="0" borderId="32" xfId="0" applyNumberFormat="1" applyFont="1" applyBorder="1" applyAlignment="1">
      <alignment horizontal="left" vertical="top" wrapText="1"/>
    </xf>
    <xf numFmtId="1" fontId="3" fillId="0" borderId="31" xfId="0" applyNumberFormat="1" applyFont="1" applyBorder="1" applyAlignment="1">
      <alignment horizontal="left" vertical="top" wrapText="1"/>
    </xf>
    <xf numFmtId="1" fontId="3" fillId="0" borderId="31" xfId="0" applyNumberFormat="1" applyFont="1" applyBorder="1" applyAlignment="1">
      <alignment horizontal="center" vertical="top" wrapText="1"/>
    </xf>
    <xf numFmtId="1" fontId="3" fillId="0" borderId="27" xfId="0" applyNumberFormat="1" applyFont="1" applyBorder="1" applyAlignment="1">
      <alignment horizontal="center" vertical="top" wrapText="1"/>
    </xf>
    <xf numFmtId="1" fontId="3" fillId="0" borderId="32" xfId="0" applyNumberFormat="1" applyFont="1" applyBorder="1" applyAlignment="1">
      <alignment horizontal="center" vertical="top" wrapText="1"/>
    </xf>
    <xf numFmtId="1" fontId="3" fillId="0" borderId="21" xfId="0" applyNumberFormat="1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53"/>
  <sheetViews>
    <sheetView tabSelected="1" view="pageBreakPreview" zoomScale="55" zoomScaleNormal="80" zoomScaleSheetLayoutView="55" workbookViewId="0">
      <pane ySplit="7" topLeftCell="A140" activePane="bottomLeft" state="frozen"/>
      <selection pane="bottomLeft" activeCell="M151" sqref="M151"/>
    </sheetView>
  </sheetViews>
  <sheetFormatPr defaultColWidth="14.42578125" defaultRowHeight="15" customHeight="1" x14ac:dyDescent="0.25"/>
  <cols>
    <col min="1" max="1" width="6.85546875" customWidth="1"/>
    <col min="2" max="2" width="2.28515625" customWidth="1"/>
    <col min="3" max="3" width="2.140625" customWidth="1"/>
    <col min="4" max="4" width="26" customWidth="1"/>
    <col min="5" max="5" width="21.7109375" customWidth="1"/>
    <col min="6" max="6" width="14.5703125" customWidth="1"/>
    <col min="7" max="7" width="15.85546875" customWidth="1"/>
    <col min="8" max="8" width="19.28515625" customWidth="1"/>
    <col min="9" max="9" width="14.42578125" customWidth="1"/>
    <col min="10" max="10" width="18.5703125" customWidth="1"/>
    <col min="11" max="11" width="14.42578125" customWidth="1"/>
    <col min="12" max="12" width="18.140625" customWidth="1"/>
    <col min="13" max="13" width="14.42578125" customWidth="1"/>
    <col min="14" max="14" width="18.85546875" customWidth="1"/>
    <col min="15" max="15" width="14.42578125" customWidth="1"/>
    <col min="16" max="16" width="18.85546875" customWidth="1"/>
    <col min="17" max="17" width="14.42578125" customWidth="1"/>
    <col min="18" max="18" width="18.85546875" customWidth="1"/>
    <col min="19" max="19" width="8.7109375" customWidth="1"/>
    <col min="20" max="20" width="11.28515625" customWidth="1"/>
    <col min="21" max="26" width="8.7109375" customWidth="1"/>
  </cols>
  <sheetData>
    <row r="1" spans="1:26" hidden="1" x14ac:dyDescent="0.25">
      <c r="A1" s="1"/>
      <c r="B1" s="1"/>
      <c r="C1" s="1"/>
      <c r="D1" s="1"/>
    </row>
    <row r="2" spans="1:26" hidden="1" x14ac:dyDescent="0.25">
      <c r="A2" s="1"/>
      <c r="B2" s="1"/>
      <c r="C2" s="1"/>
      <c r="D2" s="1"/>
    </row>
    <row r="3" spans="1:26" hidden="1" x14ac:dyDescent="0.25">
      <c r="A3" s="1"/>
      <c r="B3" s="1"/>
      <c r="C3" s="1"/>
      <c r="D3" s="1"/>
    </row>
    <row r="4" spans="1:26" ht="26.25" customHeight="1" x14ac:dyDescent="0.25">
      <c r="A4" s="305" t="s">
        <v>0</v>
      </c>
      <c r="B4" s="292" t="s">
        <v>1</v>
      </c>
      <c r="C4" s="308"/>
      <c r="D4" s="293"/>
      <c r="E4" s="314" t="s">
        <v>2</v>
      </c>
      <c r="F4" s="314" t="s">
        <v>3</v>
      </c>
      <c r="G4" s="292" t="s">
        <v>4</v>
      </c>
      <c r="H4" s="293"/>
      <c r="I4" s="285" t="s">
        <v>5</v>
      </c>
      <c r="J4" s="286"/>
      <c r="K4" s="286"/>
      <c r="L4" s="286"/>
      <c r="M4" s="286"/>
      <c r="N4" s="286"/>
      <c r="O4" s="286"/>
      <c r="P4" s="287"/>
      <c r="Q4" s="292" t="s">
        <v>6</v>
      </c>
      <c r="R4" s="293"/>
    </row>
    <row r="5" spans="1:26" ht="18" customHeight="1" x14ac:dyDescent="0.25">
      <c r="A5" s="306"/>
      <c r="B5" s="309"/>
      <c r="C5" s="310"/>
      <c r="D5" s="311"/>
      <c r="E5" s="315"/>
      <c r="F5" s="315"/>
      <c r="G5" s="294"/>
      <c r="H5" s="295"/>
      <c r="I5" s="285">
        <v>2023</v>
      </c>
      <c r="J5" s="287"/>
      <c r="K5" s="285">
        <v>2024</v>
      </c>
      <c r="L5" s="287"/>
      <c r="M5" s="285">
        <v>2025</v>
      </c>
      <c r="N5" s="287"/>
      <c r="O5" s="285">
        <v>2026</v>
      </c>
      <c r="P5" s="287"/>
      <c r="Q5" s="294"/>
      <c r="R5" s="295"/>
    </row>
    <row r="6" spans="1:26" ht="43.5" customHeight="1" x14ac:dyDescent="0.25">
      <c r="A6" s="307"/>
      <c r="B6" s="294"/>
      <c r="C6" s="312"/>
      <c r="D6" s="295"/>
      <c r="E6" s="316"/>
      <c r="F6" s="316"/>
      <c r="G6" s="2" t="s">
        <v>7</v>
      </c>
      <c r="H6" s="2" t="s">
        <v>8</v>
      </c>
      <c r="I6" s="2" t="s">
        <v>9</v>
      </c>
      <c r="J6" s="2" t="s">
        <v>8</v>
      </c>
      <c r="K6" s="2" t="s">
        <v>9</v>
      </c>
      <c r="L6" s="2" t="s">
        <v>8</v>
      </c>
      <c r="M6" s="2" t="s">
        <v>9</v>
      </c>
      <c r="N6" s="2" t="s">
        <v>8</v>
      </c>
      <c r="O6" s="2" t="s">
        <v>9</v>
      </c>
      <c r="P6" s="2" t="s">
        <v>8</v>
      </c>
      <c r="Q6" s="2" t="s">
        <v>9</v>
      </c>
      <c r="R6" s="2" t="s">
        <v>8</v>
      </c>
    </row>
    <row r="7" spans="1:26" x14ac:dyDescent="0.25">
      <c r="A7" s="92">
        <v>1</v>
      </c>
      <c r="B7" s="313">
        <v>2</v>
      </c>
      <c r="C7" s="286"/>
      <c r="D7" s="287"/>
      <c r="E7" s="3">
        <v>3</v>
      </c>
      <c r="F7" s="3">
        <v>4</v>
      </c>
      <c r="G7" s="3">
        <v>5</v>
      </c>
      <c r="H7" s="3">
        <v>6</v>
      </c>
      <c r="I7" s="3">
        <v>7</v>
      </c>
      <c r="J7" s="3">
        <v>8</v>
      </c>
      <c r="K7" s="3">
        <v>9</v>
      </c>
      <c r="L7" s="3">
        <v>10</v>
      </c>
      <c r="M7" s="3">
        <v>11</v>
      </c>
      <c r="N7" s="3">
        <v>12</v>
      </c>
      <c r="O7" s="3">
        <v>13</v>
      </c>
      <c r="P7" s="3">
        <v>14</v>
      </c>
      <c r="Q7" s="3">
        <v>15</v>
      </c>
      <c r="R7" s="3">
        <v>16</v>
      </c>
    </row>
    <row r="8" spans="1:26" ht="24.75" customHeight="1" x14ac:dyDescent="0.25">
      <c r="A8" s="303" t="s">
        <v>11</v>
      </c>
      <c r="B8" s="286"/>
      <c r="C8" s="286"/>
      <c r="D8" s="304"/>
      <c r="E8" s="4"/>
      <c r="F8" s="4"/>
      <c r="G8" s="36"/>
      <c r="H8" s="36"/>
      <c r="I8" s="4"/>
      <c r="J8" s="4"/>
      <c r="K8" s="4"/>
      <c r="L8" s="4"/>
      <c r="M8" s="4"/>
      <c r="N8" s="4"/>
      <c r="O8" s="4"/>
      <c r="P8" s="4"/>
      <c r="Q8" s="4"/>
      <c r="R8" s="4"/>
      <c r="S8" s="5"/>
      <c r="T8" s="5"/>
      <c r="U8" s="5"/>
      <c r="V8" s="5"/>
      <c r="W8" s="5"/>
      <c r="X8" s="5"/>
      <c r="Y8" s="5"/>
      <c r="Z8" s="5"/>
    </row>
    <row r="9" spans="1:26" ht="41.25" customHeight="1" x14ac:dyDescent="0.25">
      <c r="A9" s="365" t="s">
        <v>10</v>
      </c>
      <c r="B9" s="359" t="s">
        <v>13</v>
      </c>
      <c r="C9" s="360"/>
      <c r="D9" s="360"/>
      <c r="E9" s="44" t="s">
        <v>28</v>
      </c>
      <c r="F9" s="35" t="s">
        <v>27</v>
      </c>
      <c r="G9" s="42">
        <v>95.3</v>
      </c>
      <c r="H9" s="38"/>
      <c r="I9" s="38">
        <v>100</v>
      </c>
      <c r="J9" s="38">
        <v>749610.5</v>
      </c>
      <c r="K9" s="38">
        <v>100</v>
      </c>
      <c r="L9" s="38">
        <v>787091.02500000002</v>
      </c>
      <c r="M9" s="38">
        <v>100</v>
      </c>
      <c r="N9" s="38">
        <v>826455.576</v>
      </c>
      <c r="O9" s="38">
        <v>100</v>
      </c>
      <c r="P9" s="38">
        <v>867767.85499999998</v>
      </c>
      <c r="Q9" s="38">
        <v>100</v>
      </c>
      <c r="R9" s="38">
        <f>SUM(J9,L9,N9,P9)</f>
        <v>3230924.9559999998</v>
      </c>
    </row>
    <row r="10" spans="1:26" ht="41.25" customHeight="1" x14ac:dyDescent="0.25">
      <c r="A10" s="366"/>
      <c r="B10" s="361"/>
      <c r="C10" s="362"/>
      <c r="D10" s="362"/>
      <c r="E10" s="45" t="s">
        <v>54</v>
      </c>
      <c r="F10" s="39" t="s">
        <v>27</v>
      </c>
      <c r="G10" s="46">
        <v>3.5</v>
      </c>
      <c r="H10" s="40"/>
      <c r="I10" s="70" t="s">
        <v>199</v>
      </c>
      <c r="J10" s="70">
        <v>150000</v>
      </c>
      <c r="K10" s="70" t="s">
        <v>199</v>
      </c>
      <c r="L10" s="70">
        <v>157000</v>
      </c>
      <c r="M10" s="70" t="s">
        <v>199</v>
      </c>
      <c r="N10" s="70">
        <v>163375</v>
      </c>
      <c r="O10" s="70" t="s">
        <v>199</v>
      </c>
      <c r="P10" s="70">
        <v>173643.75</v>
      </c>
      <c r="Q10" s="38">
        <v>14</v>
      </c>
      <c r="R10" s="38">
        <f>SUM(J10,L10,N10,P10)</f>
        <v>644018.75</v>
      </c>
    </row>
    <row r="11" spans="1:26" ht="91.5" customHeight="1" x14ac:dyDescent="0.25">
      <c r="A11" s="366"/>
      <c r="B11" s="361"/>
      <c r="C11" s="362"/>
      <c r="D11" s="362"/>
      <c r="E11" s="43" t="s">
        <v>183</v>
      </c>
      <c r="F11" s="42" t="s">
        <v>27</v>
      </c>
      <c r="G11" s="42">
        <v>100</v>
      </c>
      <c r="H11" s="38"/>
      <c r="I11" s="38">
        <v>100</v>
      </c>
      <c r="J11" s="38">
        <v>70000</v>
      </c>
      <c r="K11" s="38">
        <v>100</v>
      </c>
      <c r="L11" s="38">
        <v>73500</v>
      </c>
      <c r="M11" s="38">
        <v>100</v>
      </c>
      <c r="N11" s="38">
        <v>77175</v>
      </c>
      <c r="O11" s="38">
        <v>100</v>
      </c>
      <c r="P11" s="38">
        <v>81033.75</v>
      </c>
      <c r="Q11" s="38">
        <v>100</v>
      </c>
      <c r="R11" s="38">
        <f>SUM(J11,L11,N11,P11)</f>
        <v>301708.75</v>
      </c>
      <c r="T11" s="47"/>
    </row>
    <row r="12" spans="1:26" ht="57" customHeight="1" x14ac:dyDescent="0.25">
      <c r="A12" s="366"/>
      <c r="B12" s="361"/>
      <c r="C12" s="362"/>
      <c r="D12" s="362"/>
      <c r="E12" s="43" t="s">
        <v>185</v>
      </c>
      <c r="F12" s="42" t="s">
        <v>37</v>
      </c>
      <c r="G12" s="42"/>
      <c r="H12" s="38"/>
      <c r="I12" s="38"/>
      <c r="J12" s="38"/>
      <c r="K12" s="38">
        <v>1</v>
      </c>
      <c r="L12" s="38">
        <v>250</v>
      </c>
      <c r="M12" s="38">
        <v>1</v>
      </c>
      <c r="N12" s="38">
        <v>250</v>
      </c>
      <c r="O12" s="38">
        <v>1</v>
      </c>
      <c r="P12" s="38">
        <v>250</v>
      </c>
      <c r="Q12" s="38">
        <v>9</v>
      </c>
      <c r="R12" s="38">
        <f>SUM(J12,L12,N12,P12)</f>
        <v>750</v>
      </c>
    </row>
    <row r="13" spans="1:26" ht="98.25" customHeight="1" x14ac:dyDescent="0.25">
      <c r="A13" s="367"/>
      <c r="B13" s="363"/>
      <c r="C13" s="364"/>
      <c r="D13" s="364"/>
      <c r="E13" s="43" t="s">
        <v>200</v>
      </c>
      <c r="F13" s="42" t="s">
        <v>27</v>
      </c>
      <c r="G13" s="42">
        <v>91</v>
      </c>
      <c r="H13" s="38"/>
      <c r="I13" s="38">
        <v>93</v>
      </c>
      <c r="J13" s="38">
        <v>1348602.8</v>
      </c>
      <c r="K13" s="38">
        <v>94</v>
      </c>
      <c r="L13" s="38">
        <v>1416032.94</v>
      </c>
      <c r="M13" s="38">
        <v>95</v>
      </c>
      <c r="N13" s="38">
        <v>1486834.5870000001</v>
      </c>
      <c r="O13" s="38">
        <v>97</v>
      </c>
      <c r="P13" s="38">
        <v>1561176.3160000001</v>
      </c>
      <c r="Q13" s="38">
        <v>97</v>
      </c>
      <c r="R13" s="38">
        <f>SUM(J13,L13,N13,P13)</f>
        <v>5812646.6430000011</v>
      </c>
    </row>
    <row r="14" spans="1:26" ht="105.75" customHeight="1" x14ac:dyDescent="0.25">
      <c r="A14" s="93"/>
      <c r="B14" s="16"/>
      <c r="C14" s="290" t="s">
        <v>14</v>
      </c>
      <c r="D14" s="291"/>
      <c r="E14" s="73" t="s">
        <v>39</v>
      </c>
      <c r="F14" s="76"/>
      <c r="G14" s="77"/>
      <c r="H14" s="78">
        <f>SUM(H15,H24,H40)</f>
        <v>1536120</v>
      </c>
      <c r="I14" s="78">
        <v>950</v>
      </c>
      <c r="J14" s="78">
        <f>J15+J24+J30+J33+J40+J49+J52+J54+J55</f>
        <v>899610.5</v>
      </c>
      <c r="K14" s="78">
        <v>950</v>
      </c>
      <c r="L14" s="78">
        <f>L15+L24+L30+L33+L40+L49+L52+L54+L55</f>
        <v>943116.02500000002</v>
      </c>
      <c r="M14" s="79">
        <v>950</v>
      </c>
      <c r="N14" s="79">
        <f>N15+N24+N30+N33+N40+N49+N52+N54+N55</f>
        <v>989830.576</v>
      </c>
      <c r="O14" s="78">
        <v>950</v>
      </c>
      <c r="P14" s="78">
        <f>P15+P24+P30+P33+P40+P49+P52+P54+P55</f>
        <v>1041411.605</v>
      </c>
      <c r="Q14" s="78">
        <v>950</v>
      </c>
      <c r="R14" s="78">
        <f>R15+R24+R30+R33+R40+R49+R52+R54+R55</f>
        <v>3873968.7059999998</v>
      </c>
    </row>
    <row r="15" spans="1:26" ht="135.75" customHeight="1" x14ac:dyDescent="0.25">
      <c r="A15" s="191"/>
      <c r="B15" s="186"/>
      <c r="C15" s="183"/>
      <c r="D15" s="98" t="s">
        <v>29</v>
      </c>
      <c r="E15" s="15" t="s">
        <v>40</v>
      </c>
      <c r="F15" s="14" t="s">
        <v>187</v>
      </c>
      <c r="G15" s="49">
        <v>48</v>
      </c>
      <c r="H15" s="20">
        <v>1436120</v>
      </c>
      <c r="I15" s="80">
        <v>350</v>
      </c>
      <c r="J15" s="20">
        <f>SUM(J16:J23)</f>
        <v>649610.5</v>
      </c>
      <c r="K15" s="20">
        <v>350</v>
      </c>
      <c r="L15" s="20">
        <f>SUM(L16:L23)</f>
        <v>713614.5</v>
      </c>
      <c r="M15" s="89">
        <v>350</v>
      </c>
      <c r="N15" s="89">
        <f>SUM(N16:N23)</f>
        <v>754455.576</v>
      </c>
      <c r="O15" s="20">
        <v>350</v>
      </c>
      <c r="P15" s="20">
        <f t="shared" ref="P15" si="0">SUM(P16:P23)</f>
        <v>788141.83299999998</v>
      </c>
      <c r="Q15" s="20">
        <f>SUM(I15,K15,M15,O15)</f>
        <v>1400</v>
      </c>
      <c r="R15" s="20">
        <f>SUM(J15,L15,N15,P15)</f>
        <v>2905822.409</v>
      </c>
      <c r="T15" t="s">
        <v>186</v>
      </c>
    </row>
    <row r="16" spans="1:26" ht="46.5" customHeight="1" x14ac:dyDescent="0.25">
      <c r="A16" s="192"/>
      <c r="B16" s="187"/>
      <c r="C16" s="184"/>
      <c r="D16" s="99"/>
      <c r="E16" s="15" t="s">
        <v>57</v>
      </c>
      <c r="F16" s="14" t="s">
        <v>188</v>
      </c>
      <c r="G16" s="14">
        <v>48</v>
      </c>
      <c r="H16" s="18"/>
      <c r="I16" s="17">
        <v>48</v>
      </c>
      <c r="J16" s="18">
        <v>169280</v>
      </c>
      <c r="K16" s="17">
        <v>48</v>
      </c>
      <c r="L16" s="54">
        <v>186208</v>
      </c>
      <c r="M16" s="55">
        <v>48</v>
      </c>
      <c r="N16" s="56">
        <f>L16+(L16*10/100)</f>
        <v>204828.79999999999</v>
      </c>
      <c r="O16" s="60">
        <v>48</v>
      </c>
      <c r="P16" s="59">
        <f>N16+(N16*10/100)</f>
        <v>225311.68</v>
      </c>
      <c r="Q16" s="18">
        <f t="shared" ref="Q16:Q79" si="1">SUM(I16,K16,M16,O16)</f>
        <v>192</v>
      </c>
      <c r="R16" s="18">
        <f t="shared" ref="R16:R79" si="2">SUM(J16,L16,N16,P16)</f>
        <v>785628.48</v>
      </c>
    </row>
    <row r="17" spans="1:18" ht="101.25" customHeight="1" x14ac:dyDescent="0.25">
      <c r="A17" s="192"/>
      <c r="B17" s="187"/>
      <c r="C17" s="184"/>
      <c r="D17" s="99"/>
      <c r="E17" s="15" t="s">
        <v>58</v>
      </c>
      <c r="F17" s="14" t="s">
        <v>188</v>
      </c>
      <c r="G17" s="14">
        <v>48</v>
      </c>
      <c r="H17" s="18"/>
      <c r="I17" s="17">
        <v>48</v>
      </c>
      <c r="J17" s="18">
        <v>320760</v>
      </c>
      <c r="K17" s="17">
        <v>48</v>
      </c>
      <c r="L17" s="54">
        <v>352836</v>
      </c>
      <c r="M17" s="55">
        <v>48</v>
      </c>
      <c r="N17" s="18">
        <v>370056.27600000001</v>
      </c>
      <c r="O17" s="60">
        <v>48</v>
      </c>
      <c r="P17" s="59">
        <v>392259.65299999999</v>
      </c>
      <c r="Q17" s="18">
        <f t="shared" si="1"/>
        <v>192</v>
      </c>
      <c r="R17" s="18">
        <f t="shared" si="2"/>
        <v>1435911.929</v>
      </c>
    </row>
    <row r="18" spans="1:18" ht="55.5" customHeight="1" x14ac:dyDescent="0.25">
      <c r="A18" s="193"/>
      <c r="B18" s="188"/>
      <c r="C18" s="185"/>
      <c r="D18" s="109"/>
      <c r="E18" s="116" t="s">
        <v>59</v>
      </c>
      <c r="F18" s="117" t="s">
        <v>188</v>
      </c>
      <c r="G18" s="117">
        <v>4</v>
      </c>
      <c r="H18" s="120"/>
      <c r="I18" s="119">
        <v>4</v>
      </c>
      <c r="J18" s="120">
        <v>59750</v>
      </c>
      <c r="K18" s="119">
        <v>4</v>
      </c>
      <c r="L18" s="194">
        <v>59750</v>
      </c>
      <c r="M18" s="55">
        <v>4</v>
      </c>
      <c r="N18" s="194">
        <v>59750</v>
      </c>
      <c r="O18" s="121">
        <v>4</v>
      </c>
      <c r="P18" s="122">
        <v>59750</v>
      </c>
      <c r="Q18" s="120">
        <f t="shared" si="1"/>
        <v>16</v>
      </c>
      <c r="R18" s="120">
        <f t="shared" si="2"/>
        <v>239000</v>
      </c>
    </row>
    <row r="19" spans="1:18" ht="84.75" customHeight="1" x14ac:dyDescent="0.25">
      <c r="A19" s="259"/>
      <c r="B19" s="260"/>
      <c r="C19" s="261"/>
      <c r="D19" s="262"/>
      <c r="E19" s="217" t="s">
        <v>60</v>
      </c>
      <c r="F19" s="218" t="s">
        <v>188</v>
      </c>
      <c r="G19" s="218">
        <v>8</v>
      </c>
      <c r="H19" s="219"/>
      <c r="I19" s="220">
        <v>8</v>
      </c>
      <c r="J19" s="219">
        <v>99820.5</v>
      </c>
      <c r="K19" s="220">
        <v>8</v>
      </c>
      <c r="L19" s="263">
        <v>99820.5</v>
      </c>
      <c r="M19" s="55">
        <v>8</v>
      </c>
      <c r="N19" s="263">
        <v>99820.5</v>
      </c>
      <c r="O19" s="223">
        <v>8</v>
      </c>
      <c r="P19" s="224">
        <v>99820.5</v>
      </c>
      <c r="Q19" s="219">
        <f t="shared" si="1"/>
        <v>32</v>
      </c>
      <c r="R19" s="219">
        <f t="shared" si="2"/>
        <v>399282</v>
      </c>
    </row>
    <row r="20" spans="1:18" ht="38.25" x14ac:dyDescent="0.25">
      <c r="A20" s="192"/>
      <c r="B20" s="187"/>
      <c r="C20" s="184"/>
      <c r="D20" s="99"/>
      <c r="E20" s="15" t="s">
        <v>61</v>
      </c>
      <c r="F20" s="14" t="s">
        <v>188</v>
      </c>
      <c r="G20" s="14"/>
      <c r="H20" s="18"/>
      <c r="I20" s="17"/>
      <c r="J20" s="18">
        <v>0</v>
      </c>
      <c r="K20" s="17">
        <v>2</v>
      </c>
      <c r="L20" s="54">
        <v>5000</v>
      </c>
      <c r="M20" s="55">
        <v>0</v>
      </c>
      <c r="N20" s="54">
        <v>0</v>
      </c>
      <c r="O20" s="60">
        <v>0</v>
      </c>
      <c r="P20" s="59">
        <f t="shared" ref="P20:P23" si="3">N20+(N20*10/100)</f>
        <v>0</v>
      </c>
      <c r="Q20" s="18">
        <f t="shared" si="1"/>
        <v>2</v>
      </c>
      <c r="R20" s="18">
        <f t="shared" si="2"/>
        <v>5000</v>
      </c>
    </row>
    <row r="21" spans="1:18" ht="38.25" x14ac:dyDescent="0.25">
      <c r="A21" s="192"/>
      <c r="B21" s="187"/>
      <c r="C21" s="184"/>
      <c r="D21" s="99"/>
      <c r="E21" s="15" t="s">
        <v>62</v>
      </c>
      <c r="F21" s="14" t="s">
        <v>189</v>
      </c>
      <c r="G21" s="14">
        <v>44</v>
      </c>
      <c r="H21" s="18"/>
      <c r="I21" s="17"/>
      <c r="J21" s="18">
        <v>0</v>
      </c>
      <c r="K21" s="6"/>
      <c r="L21" s="54"/>
      <c r="M21" s="55">
        <v>225</v>
      </c>
      <c r="N21" s="54">
        <v>10000</v>
      </c>
      <c r="O21" s="69"/>
      <c r="P21" s="59">
        <v>0</v>
      </c>
      <c r="Q21" s="18">
        <f t="shared" si="1"/>
        <v>225</v>
      </c>
      <c r="R21" s="18">
        <f t="shared" si="2"/>
        <v>10000</v>
      </c>
    </row>
    <row r="22" spans="1:18" ht="51" x14ac:dyDescent="0.25">
      <c r="A22" s="192"/>
      <c r="B22" s="187"/>
      <c r="C22" s="184"/>
      <c r="D22" s="99"/>
      <c r="E22" s="15" t="s">
        <v>63</v>
      </c>
      <c r="F22" s="14" t="s">
        <v>188</v>
      </c>
      <c r="G22" s="14"/>
      <c r="H22" s="18"/>
      <c r="I22" s="17"/>
      <c r="J22" s="18">
        <v>0</v>
      </c>
      <c r="K22" s="17">
        <v>48</v>
      </c>
      <c r="L22" s="54">
        <v>5000</v>
      </c>
      <c r="M22" s="55">
        <v>48</v>
      </c>
      <c r="N22" s="54">
        <v>5000</v>
      </c>
      <c r="O22" s="60">
        <v>48</v>
      </c>
      <c r="P22" s="59">
        <f t="shared" si="3"/>
        <v>5500</v>
      </c>
      <c r="Q22" s="18">
        <f t="shared" si="1"/>
        <v>144</v>
      </c>
      <c r="R22" s="18">
        <f t="shared" si="2"/>
        <v>15500</v>
      </c>
    </row>
    <row r="23" spans="1:18" ht="38.25" x14ac:dyDescent="0.25">
      <c r="A23" s="193"/>
      <c r="B23" s="188"/>
      <c r="C23" s="185"/>
      <c r="D23" s="100"/>
      <c r="E23" s="15" t="s">
        <v>64</v>
      </c>
      <c r="F23" s="14" t="s">
        <v>188</v>
      </c>
      <c r="G23" s="14"/>
      <c r="H23" s="18"/>
      <c r="I23" s="17"/>
      <c r="J23" s="18">
        <v>0</v>
      </c>
      <c r="K23" s="17">
        <v>48</v>
      </c>
      <c r="L23" s="18">
        <v>5000</v>
      </c>
      <c r="M23" s="57">
        <v>48</v>
      </c>
      <c r="N23" s="54">
        <v>5000</v>
      </c>
      <c r="O23" s="60">
        <v>48</v>
      </c>
      <c r="P23" s="59">
        <f t="shared" si="3"/>
        <v>5500</v>
      </c>
      <c r="Q23" s="18">
        <f t="shared" si="1"/>
        <v>144</v>
      </c>
      <c r="R23" s="18">
        <f t="shared" si="2"/>
        <v>15500</v>
      </c>
    </row>
    <row r="24" spans="1:18" ht="139.5" customHeight="1" x14ac:dyDescent="0.25">
      <c r="A24" s="264"/>
      <c r="B24" s="261"/>
      <c r="C24" s="261"/>
      <c r="D24" s="98" t="s">
        <v>15</v>
      </c>
      <c r="E24" s="15" t="s">
        <v>41</v>
      </c>
      <c r="F24" s="14" t="s">
        <v>187</v>
      </c>
      <c r="G24" s="14"/>
      <c r="H24" s="20">
        <v>50000</v>
      </c>
      <c r="I24" s="80">
        <v>600</v>
      </c>
      <c r="J24" s="20">
        <f>SUM(J25:J26)</f>
        <v>50000</v>
      </c>
      <c r="K24" s="82">
        <v>600</v>
      </c>
      <c r="L24" s="82">
        <f>SUM(L25:L29)</f>
        <v>62501.525000000001</v>
      </c>
      <c r="M24" s="20">
        <v>600</v>
      </c>
      <c r="N24" s="20">
        <f>SUM(N25:N29)</f>
        <v>68000</v>
      </c>
      <c r="O24" s="20">
        <v>600</v>
      </c>
      <c r="P24" s="20">
        <f>SUM(P25:P29)</f>
        <v>75326.021999999997</v>
      </c>
      <c r="Q24" s="20">
        <f t="shared" si="1"/>
        <v>2400</v>
      </c>
      <c r="R24" s="20">
        <f t="shared" si="2"/>
        <v>255827.54699999999</v>
      </c>
    </row>
    <row r="25" spans="1:18" ht="25.5" x14ac:dyDescent="0.25">
      <c r="A25" s="265"/>
      <c r="B25" s="184"/>
      <c r="C25" s="184"/>
      <c r="D25" s="99"/>
      <c r="E25" s="15" t="s">
        <v>65</v>
      </c>
      <c r="F25" s="14" t="s">
        <v>188</v>
      </c>
      <c r="G25" s="14">
        <v>48</v>
      </c>
      <c r="H25" s="18"/>
      <c r="I25" s="17">
        <v>48</v>
      </c>
      <c r="J25" s="18">
        <v>25000</v>
      </c>
      <c r="K25" s="17">
        <v>56</v>
      </c>
      <c r="L25" s="18">
        <v>27500</v>
      </c>
      <c r="M25" s="60">
        <v>64</v>
      </c>
      <c r="N25" s="59">
        <v>30250</v>
      </c>
      <c r="O25" s="60">
        <v>72</v>
      </c>
      <c r="P25" s="59">
        <v>33275</v>
      </c>
      <c r="Q25" s="18">
        <f t="shared" si="1"/>
        <v>240</v>
      </c>
      <c r="R25" s="18">
        <f t="shared" si="2"/>
        <v>116025</v>
      </c>
    </row>
    <row r="26" spans="1:18" ht="42.75" customHeight="1" x14ac:dyDescent="0.25">
      <c r="A26" s="265"/>
      <c r="B26" s="184"/>
      <c r="C26" s="184"/>
      <c r="D26" s="99"/>
      <c r="E26" s="15" t="s">
        <v>66</v>
      </c>
      <c r="F26" s="14" t="s">
        <v>188</v>
      </c>
      <c r="G26" s="14">
        <v>16</v>
      </c>
      <c r="H26" s="18"/>
      <c r="I26" s="17">
        <v>16</v>
      </c>
      <c r="J26" s="18">
        <v>25000</v>
      </c>
      <c r="K26" s="17">
        <v>12</v>
      </c>
      <c r="L26" s="18">
        <v>27500</v>
      </c>
      <c r="M26" s="60">
        <v>12</v>
      </c>
      <c r="N26" s="59">
        <v>30250</v>
      </c>
      <c r="O26" s="60">
        <v>12</v>
      </c>
      <c r="P26" s="59">
        <v>33275</v>
      </c>
      <c r="Q26" s="18">
        <f t="shared" si="1"/>
        <v>52</v>
      </c>
      <c r="R26" s="18">
        <f t="shared" si="2"/>
        <v>116025</v>
      </c>
    </row>
    <row r="27" spans="1:18" ht="27.75" customHeight="1" x14ac:dyDescent="0.25">
      <c r="A27" s="265"/>
      <c r="B27" s="184"/>
      <c r="C27" s="184"/>
      <c r="D27" s="99"/>
      <c r="E27" s="15" t="s">
        <v>67</v>
      </c>
      <c r="F27" s="14" t="s">
        <v>188</v>
      </c>
      <c r="G27" s="14">
        <v>16</v>
      </c>
      <c r="H27" s="18"/>
      <c r="I27" s="17"/>
      <c r="J27" s="18"/>
      <c r="K27" s="17">
        <v>12</v>
      </c>
      <c r="L27" s="18">
        <v>2500</v>
      </c>
      <c r="M27" s="60">
        <v>12</v>
      </c>
      <c r="N27" s="59">
        <v>2500</v>
      </c>
      <c r="O27" s="60">
        <v>12</v>
      </c>
      <c r="P27" s="59">
        <v>3000</v>
      </c>
      <c r="Q27" s="18">
        <f t="shared" si="1"/>
        <v>36</v>
      </c>
      <c r="R27" s="18">
        <f t="shared" si="2"/>
        <v>8000</v>
      </c>
    </row>
    <row r="28" spans="1:18" x14ac:dyDescent="0.25">
      <c r="A28" s="265"/>
      <c r="B28" s="184"/>
      <c r="C28" s="184"/>
      <c r="D28" s="99"/>
      <c r="E28" s="15" t="s">
        <v>68</v>
      </c>
      <c r="F28" s="14" t="s">
        <v>188</v>
      </c>
      <c r="G28" s="14">
        <v>16</v>
      </c>
      <c r="H28" s="18"/>
      <c r="I28" s="17"/>
      <c r="J28" s="18"/>
      <c r="K28" s="17">
        <v>12</v>
      </c>
      <c r="L28" s="18">
        <v>2500</v>
      </c>
      <c r="M28" s="60">
        <v>12</v>
      </c>
      <c r="N28" s="59">
        <v>2500</v>
      </c>
      <c r="O28" s="60">
        <v>12</v>
      </c>
      <c r="P28" s="59">
        <v>3276.0219999999999</v>
      </c>
      <c r="Q28" s="18">
        <f t="shared" si="1"/>
        <v>36</v>
      </c>
      <c r="R28" s="18">
        <f t="shared" si="2"/>
        <v>8276.0220000000008</v>
      </c>
    </row>
    <row r="29" spans="1:18" ht="27.75" customHeight="1" x14ac:dyDescent="0.25">
      <c r="A29" s="266"/>
      <c r="B29" s="189"/>
      <c r="C29" s="189"/>
      <c r="D29" s="100"/>
      <c r="E29" s="15" t="s">
        <v>69</v>
      </c>
      <c r="F29" s="14" t="s">
        <v>188</v>
      </c>
      <c r="G29" s="14">
        <v>16</v>
      </c>
      <c r="H29" s="18"/>
      <c r="I29" s="17"/>
      <c r="J29" s="18"/>
      <c r="K29" s="17">
        <v>4</v>
      </c>
      <c r="L29" s="18">
        <v>2501.5250000000001</v>
      </c>
      <c r="M29" s="60">
        <v>4</v>
      </c>
      <c r="N29" s="59">
        <v>2500</v>
      </c>
      <c r="O29" s="60">
        <v>4</v>
      </c>
      <c r="P29" s="59">
        <v>2500</v>
      </c>
      <c r="Q29" s="18">
        <f t="shared" si="1"/>
        <v>12</v>
      </c>
      <c r="R29" s="18">
        <f t="shared" si="2"/>
        <v>7501.5249999999996</v>
      </c>
    </row>
    <row r="30" spans="1:18" ht="102" x14ac:dyDescent="0.25">
      <c r="A30" s="104"/>
      <c r="B30" s="101"/>
      <c r="C30" s="101"/>
      <c r="D30" s="98" t="s">
        <v>16</v>
      </c>
      <c r="E30" s="15" t="s">
        <v>42</v>
      </c>
      <c r="F30" s="14" t="s">
        <v>190</v>
      </c>
      <c r="G30" s="49">
        <v>3</v>
      </c>
      <c r="H30" s="84">
        <v>0</v>
      </c>
      <c r="I30" s="80">
        <v>4</v>
      </c>
      <c r="J30" s="20">
        <f>SUM(J31:J32)</f>
        <v>100000</v>
      </c>
      <c r="K30" s="20">
        <v>4</v>
      </c>
      <c r="L30" s="20">
        <f t="shared" ref="L30:P30" si="4">SUM(L31:L32)</f>
        <v>101000</v>
      </c>
      <c r="M30" s="20">
        <v>4</v>
      </c>
      <c r="N30" s="20">
        <f t="shared" si="4"/>
        <v>102500</v>
      </c>
      <c r="O30" s="20">
        <v>4</v>
      </c>
      <c r="P30" s="20">
        <f t="shared" si="4"/>
        <v>105000</v>
      </c>
      <c r="Q30" s="20">
        <f t="shared" si="1"/>
        <v>16</v>
      </c>
      <c r="R30" s="20">
        <f t="shared" si="2"/>
        <v>408500</v>
      </c>
    </row>
    <row r="31" spans="1:18" ht="100.5" customHeight="1" x14ac:dyDescent="0.25">
      <c r="A31" s="105"/>
      <c r="B31" s="102"/>
      <c r="C31" s="102"/>
      <c r="D31" s="99"/>
      <c r="E31" s="15" t="s">
        <v>70</v>
      </c>
      <c r="F31" s="14" t="s">
        <v>191</v>
      </c>
      <c r="G31" s="14">
        <v>76</v>
      </c>
      <c r="H31" s="19"/>
      <c r="I31" s="17">
        <v>76</v>
      </c>
      <c r="J31" s="18">
        <v>100000</v>
      </c>
      <c r="K31" s="17">
        <v>76</v>
      </c>
      <c r="L31" s="18">
        <v>100000</v>
      </c>
      <c r="M31" s="60">
        <v>76</v>
      </c>
      <c r="N31" s="59">
        <v>100000</v>
      </c>
      <c r="O31" s="60">
        <v>76</v>
      </c>
      <c r="P31" s="59">
        <v>100000</v>
      </c>
      <c r="Q31" s="18">
        <f t="shared" si="1"/>
        <v>304</v>
      </c>
      <c r="R31" s="18">
        <f t="shared" si="2"/>
        <v>400000</v>
      </c>
    </row>
    <row r="32" spans="1:18" ht="44.25" customHeight="1" x14ac:dyDescent="0.25">
      <c r="A32" s="107"/>
      <c r="B32" s="108"/>
      <c r="C32" s="108"/>
      <c r="D32" s="109"/>
      <c r="E32" s="116" t="s">
        <v>71</v>
      </c>
      <c r="F32" s="117" t="s">
        <v>191</v>
      </c>
      <c r="G32" s="117"/>
      <c r="H32" s="118"/>
      <c r="I32" s="119"/>
      <c r="J32" s="120"/>
      <c r="K32" s="119">
        <v>338</v>
      </c>
      <c r="L32" s="120">
        <v>1000</v>
      </c>
      <c r="M32" s="121">
        <v>338</v>
      </c>
      <c r="N32" s="122">
        <v>2500</v>
      </c>
      <c r="O32" s="121">
        <v>338</v>
      </c>
      <c r="P32" s="122">
        <v>5000</v>
      </c>
      <c r="Q32" s="120">
        <f t="shared" si="1"/>
        <v>1014</v>
      </c>
      <c r="R32" s="120">
        <f t="shared" si="2"/>
        <v>8500</v>
      </c>
    </row>
    <row r="33" spans="1:18" ht="96" customHeight="1" x14ac:dyDescent="0.25">
      <c r="A33" s="267"/>
      <c r="B33" s="268"/>
      <c r="C33" s="268"/>
      <c r="D33" s="262" t="s">
        <v>43</v>
      </c>
      <c r="E33" s="110" t="s">
        <v>44</v>
      </c>
      <c r="F33" s="41" t="s">
        <v>190</v>
      </c>
      <c r="G33" s="41"/>
      <c r="H33" s="111"/>
      <c r="I33" s="112">
        <v>1</v>
      </c>
      <c r="J33" s="113">
        <f>SUM(J34:J39)</f>
        <v>0</v>
      </c>
      <c r="K33" s="195">
        <v>6</v>
      </c>
      <c r="L33" s="195">
        <f>SUM(L34:L39)</f>
        <v>5000</v>
      </c>
      <c r="M33" s="113">
        <v>6</v>
      </c>
      <c r="N33" s="113">
        <f t="shared" ref="N33:P33" si="5">SUM(N34:N39)</f>
        <v>6000</v>
      </c>
      <c r="O33" s="113">
        <v>6</v>
      </c>
      <c r="P33" s="113">
        <f t="shared" si="5"/>
        <v>9038.75</v>
      </c>
      <c r="Q33" s="113">
        <f t="shared" si="1"/>
        <v>19</v>
      </c>
      <c r="R33" s="195">
        <f>SUM(J33,L33,N33,P33)</f>
        <v>20038.75</v>
      </c>
    </row>
    <row r="34" spans="1:18" ht="38.25" x14ac:dyDescent="0.25">
      <c r="A34" s="105"/>
      <c r="B34" s="102"/>
      <c r="C34" s="102"/>
      <c r="D34" s="99"/>
      <c r="E34" s="15" t="s">
        <v>74</v>
      </c>
      <c r="F34" s="14" t="s">
        <v>191</v>
      </c>
      <c r="G34" s="14"/>
      <c r="H34" s="19"/>
      <c r="I34" s="17"/>
      <c r="J34" s="18"/>
      <c r="K34" s="17">
        <v>270</v>
      </c>
      <c r="L34" s="18">
        <v>1000</v>
      </c>
      <c r="M34" s="60">
        <v>270</v>
      </c>
      <c r="N34" s="59">
        <v>2500</v>
      </c>
      <c r="O34" s="60">
        <v>270</v>
      </c>
      <c r="P34" s="59">
        <v>3038.75</v>
      </c>
      <c r="Q34" s="18">
        <f t="shared" si="1"/>
        <v>810</v>
      </c>
      <c r="R34" s="18">
        <f t="shared" si="2"/>
        <v>6538.75</v>
      </c>
    </row>
    <row r="35" spans="1:18" ht="51" x14ac:dyDescent="0.25">
      <c r="A35" s="105"/>
      <c r="B35" s="102"/>
      <c r="C35" s="102"/>
      <c r="D35" s="99"/>
      <c r="E35" s="116" t="s">
        <v>75</v>
      </c>
      <c r="F35" s="117" t="s">
        <v>191</v>
      </c>
      <c r="G35" s="117"/>
      <c r="H35" s="118"/>
      <c r="I35" s="119"/>
      <c r="J35" s="120"/>
      <c r="K35" s="119">
        <v>250</v>
      </c>
      <c r="L35" s="120">
        <v>1000</v>
      </c>
      <c r="M35" s="121">
        <v>250</v>
      </c>
      <c r="N35" s="122">
        <v>2500</v>
      </c>
      <c r="O35" s="121">
        <v>250</v>
      </c>
      <c r="P35" s="122">
        <v>3000</v>
      </c>
      <c r="Q35" s="120">
        <f t="shared" si="1"/>
        <v>750</v>
      </c>
      <c r="R35" s="120">
        <f t="shared" si="2"/>
        <v>6500</v>
      </c>
    </row>
    <row r="36" spans="1:18" ht="51" x14ac:dyDescent="0.25">
      <c r="A36" s="105"/>
      <c r="B36" s="102"/>
      <c r="C36" s="102"/>
      <c r="D36" s="99"/>
      <c r="E36" s="110" t="s">
        <v>76</v>
      </c>
      <c r="F36" s="41" t="s">
        <v>191</v>
      </c>
      <c r="G36" s="41"/>
      <c r="H36" s="111"/>
      <c r="I36" s="112"/>
      <c r="J36" s="113"/>
      <c r="K36" s="112">
        <v>160</v>
      </c>
      <c r="L36" s="113">
        <v>1000</v>
      </c>
      <c r="M36" s="114">
        <v>160</v>
      </c>
      <c r="N36" s="115">
        <v>1000</v>
      </c>
      <c r="O36" s="111">
        <v>160</v>
      </c>
      <c r="P36" s="111">
        <v>3000</v>
      </c>
      <c r="Q36" s="113">
        <f t="shared" si="1"/>
        <v>480</v>
      </c>
      <c r="R36" s="113">
        <f t="shared" si="2"/>
        <v>5000</v>
      </c>
    </row>
    <row r="37" spans="1:18" ht="51" x14ac:dyDescent="0.25">
      <c r="A37" s="105"/>
      <c r="B37" s="102"/>
      <c r="C37" s="102"/>
      <c r="D37" s="99"/>
      <c r="E37" s="15" t="s">
        <v>77</v>
      </c>
      <c r="F37" s="14" t="s">
        <v>192</v>
      </c>
      <c r="G37" s="14"/>
      <c r="H37" s="19"/>
      <c r="I37" s="17"/>
      <c r="J37" s="18"/>
      <c r="K37" s="17">
        <v>6050</v>
      </c>
      <c r="L37" s="18">
        <v>1000</v>
      </c>
      <c r="M37" s="58"/>
      <c r="N37" s="62" t="s">
        <v>197</v>
      </c>
      <c r="O37" s="6"/>
      <c r="P37" s="6"/>
      <c r="Q37" s="18">
        <f t="shared" si="1"/>
        <v>6050</v>
      </c>
      <c r="R37" s="18">
        <f t="shared" si="2"/>
        <v>1000</v>
      </c>
    </row>
    <row r="38" spans="1:18" ht="51" x14ac:dyDescent="0.25">
      <c r="A38" s="105"/>
      <c r="B38" s="102"/>
      <c r="C38" s="102"/>
      <c r="D38" s="99"/>
      <c r="E38" s="15" t="s">
        <v>78</v>
      </c>
      <c r="F38" s="14" t="s">
        <v>191</v>
      </c>
      <c r="G38" s="14"/>
      <c r="H38" s="19"/>
      <c r="I38" s="17"/>
      <c r="J38" s="18"/>
      <c r="K38" s="6"/>
      <c r="L38" s="18"/>
      <c r="M38" s="61"/>
      <c r="N38" s="62" t="s">
        <v>197</v>
      </c>
      <c r="O38" s="6"/>
      <c r="P38" s="6"/>
      <c r="Q38" s="18">
        <f t="shared" si="1"/>
        <v>0</v>
      </c>
      <c r="R38" s="18">
        <f t="shared" si="2"/>
        <v>0</v>
      </c>
    </row>
    <row r="39" spans="1:18" ht="59.25" customHeight="1" x14ac:dyDescent="0.25">
      <c r="A39" s="106"/>
      <c r="B39" s="103"/>
      <c r="C39" s="103"/>
      <c r="D39" s="100"/>
      <c r="E39" s="15" t="s">
        <v>79</v>
      </c>
      <c r="F39" s="14" t="s">
        <v>188</v>
      </c>
      <c r="G39" s="14"/>
      <c r="H39" s="19"/>
      <c r="I39" s="17"/>
      <c r="J39" s="18"/>
      <c r="K39" s="17">
        <v>2</v>
      </c>
      <c r="L39" s="18">
        <v>1000</v>
      </c>
      <c r="M39" s="61"/>
      <c r="N39" s="62" t="s">
        <v>197</v>
      </c>
      <c r="O39" s="6"/>
      <c r="P39" s="6"/>
      <c r="Q39" s="18">
        <f t="shared" si="1"/>
        <v>2</v>
      </c>
      <c r="R39" s="18">
        <f t="shared" si="2"/>
        <v>1000</v>
      </c>
    </row>
    <row r="40" spans="1:18" ht="88.5" customHeight="1" x14ac:dyDescent="0.25">
      <c r="A40" s="334"/>
      <c r="B40" s="333"/>
      <c r="C40" s="331"/>
      <c r="D40" s="328" t="s">
        <v>17</v>
      </c>
      <c r="E40" s="15" t="s">
        <v>45</v>
      </c>
      <c r="F40" s="14" t="s">
        <v>191</v>
      </c>
      <c r="G40" s="49">
        <v>250</v>
      </c>
      <c r="H40" s="20">
        <v>50000</v>
      </c>
      <c r="I40" s="80">
        <v>250</v>
      </c>
      <c r="J40" s="20">
        <f>SUM(J41:J48)</f>
        <v>50000</v>
      </c>
      <c r="K40" s="20">
        <f>SUM(K41:K48)</f>
        <v>2700</v>
      </c>
      <c r="L40" s="20">
        <f>SUM(L41:L48)</f>
        <v>56000</v>
      </c>
      <c r="M40" s="20">
        <f>SUM(M41:M48)</f>
        <v>2700</v>
      </c>
      <c r="N40" s="20">
        <f t="shared" ref="N40:P40" si="6">SUM(N41:N48)</f>
        <v>54875</v>
      </c>
      <c r="O40" s="20">
        <f t="shared" si="6"/>
        <v>2250</v>
      </c>
      <c r="P40" s="20">
        <f t="shared" si="6"/>
        <v>59605</v>
      </c>
      <c r="Q40" s="20">
        <f t="shared" si="1"/>
        <v>7900</v>
      </c>
      <c r="R40" s="20">
        <f t="shared" si="2"/>
        <v>220480</v>
      </c>
    </row>
    <row r="41" spans="1:18" ht="54.75" customHeight="1" x14ac:dyDescent="0.25">
      <c r="A41" s="321"/>
      <c r="B41" s="319"/>
      <c r="C41" s="324"/>
      <c r="D41" s="329"/>
      <c r="E41" s="15" t="s">
        <v>72</v>
      </c>
      <c r="F41" s="14" t="s">
        <v>191</v>
      </c>
      <c r="G41" s="14"/>
      <c r="H41" s="18"/>
      <c r="I41" s="17">
        <v>250</v>
      </c>
      <c r="J41" s="18">
        <v>50000</v>
      </c>
      <c r="K41" s="17">
        <v>250</v>
      </c>
      <c r="L41" s="18">
        <v>50000</v>
      </c>
      <c r="M41" s="63">
        <v>250</v>
      </c>
      <c r="N41" s="64">
        <v>50000</v>
      </c>
      <c r="O41" s="61">
        <v>250</v>
      </c>
      <c r="P41" s="59">
        <v>50000</v>
      </c>
      <c r="Q41" s="18">
        <f t="shared" si="1"/>
        <v>1000</v>
      </c>
      <c r="R41" s="18">
        <f t="shared" si="2"/>
        <v>200000</v>
      </c>
    </row>
    <row r="42" spans="1:18" ht="42" customHeight="1" x14ac:dyDescent="0.25">
      <c r="A42" s="321"/>
      <c r="B42" s="319"/>
      <c r="C42" s="324"/>
      <c r="D42" s="329"/>
      <c r="E42" s="15" t="s">
        <v>73</v>
      </c>
      <c r="F42" s="14" t="s">
        <v>191</v>
      </c>
      <c r="G42" s="14"/>
      <c r="H42" s="18"/>
      <c r="I42" s="17"/>
      <c r="J42" s="18"/>
      <c r="K42" s="17">
        <v>450</v>
      </c>
      <c r="L42" s="18">
        <v>1000</v>
      </c>
      <c r="M42" s="63">
        <v>450</v>
      </c>
      <c r="N42" s="64">
        <v>1000</v>
      </c>
      <c r="O42" s="68"/>
      <c r="P42" s="68"/>
      <c r="Q42" s="18">
        <f t="shared" si="1"/>
        <v>900</v>
      </c>
      <c r="R42" s="18">
        <f t="shared" si="2"/>
        <v>2000</v>
      </c>
    </row>
    <row r="43" spans="1:18" ht="25.5" x14ac:dyDescent="0.25">
      <c r="A43" s="321"/>
      <c r="B43" s="319"/>
      <c r="C43" s="324"/>
      <c r="D43" s="329"/>
      <c r="E43" s="15" t="s">
        <v>80</v>
      </c>
      <c r="F43" s="14" t="s">
        <v>191</v>
      </c>
      <c r="G43" s="14"/>
      <c r="H43" s="18"/>
      <c r="I43" s="17"/>
      <c r="J43" s="18"/>
      <c r="K43" s="17">
        <v>300</v>
      </c>
      <c r="L43" s="18">
        <v>1000</v>
      </c>
      <c r="M43" s="63">
        <v>300</v>
      </c>
      <c r="N43" s="64">
        <v>1000</v>
      </c>
      <c r="O43" s="61">
        <v>300</v>
      </c>
      <c r="P43" s="59">
        <v>3000</v>
      </c>
      <c r="Q43" s="18">
        <f t="shared" si="1"/>
        <v>900</v>
      </c>
      <c r="R43" s="18">
        <f t="shared" si="2"/>
        <v>5000</v>
      </c>
    </row>
    <row r="44" spans="1:18" ht="51" x14ac:dyDescent="0.25">
      <c r="A44" s="321"/>
      <c r="B44" s="319"/>
      <c r="C44" s="324"/>
      <c r="D44" s="329"/>
      <c r="E44" s="15" t="s">
        <v>81</v>
      </c>
      <c r="F44" s="14" t="s">
        <v>191</v>
      </c>
      <c r="G44" s="14"/>
      <c r="H44" s="18"/>
      <c r="I44" s="17"/>
      <c r="J44" s="18"/>
      <c r="K44" s="17">
        <v>600</v>
      </c>
      <c r="L44" s="18">
        <v>1000</v>
      </c>
      <c r="M44" s="63">
        <v>600</v>
      </c>
      <c r="N44" s="64">
        <v>1000</v>
      </c>
      <c r="O44" s="61">
        <v>600</v>
      </c>
      <c r="P44" s="59">
        <v>3000</v>
      </c>
      <c r="Q44" s="18">
        <f t="shared" si="1"/>
        <v>1800</v>
      </c>
      <c r="R44" s="18">
        <f t="shared" si="2"/>
        <v>5000</v>
      </c>
    </row>
    <row r="45" spans="1:18" x14ac:dyDescent="0.25">
      <c r="A45" s="321"/>
      <c r="B45" s="319"/>
      <c r="C45" s="324"/>
      <c r="D45" s="329"/>
      <c r="E45" s="15" t="s">
        <v>82</v>
      </c>
      <c r="F45" s="14" t="s">
        <v>191</v>
      </c>
      <c r="G45" s="14"/>
      <c r="H45" s="18"/>
      <c r="I45" s="17"/>
      <c r="J45" s="18"/>
      <c r="K45" s="17">
        <v>200</v>
      </c>
      <c r="L45" s="18">
        <v>500</v>
      </c>
      <c r="M45" s="63">
        <v>200</v>
      </c>
      <c r="N45" s="64">
        <v>550</v>
      </c>
      <c r="O45" s="61">
        <v>200</v>
      </c>
      <c r="P45" s="59">
        <v>1500</v>
      </c>
      <c r="Q45" s="18">
        <f t="shared" si="1"/>
        <v>600</v>
      </c>
      <c r="R45" s="18">
        <f t="shared" si="2"/>
        <v>2550</v>
      </c>
    </row>
    <row r="46" spans="1:18" ht="38.25" x14ac:dyDescent="0.25">
      <c r="A46" s="321"/>
      <c r="B46" s="319"/>
      <c r="C46" s="324"/>
      <c r="D46" s="329"/>
      <c r="E46" s="15" t="s">
        <v>83</v>
      </c>
      <c r="F46" s="14" t="s">
        <v>191</v>
      </c>
      <c r="G46" s="14"/>
      <c r="H46" s="18"/>
      <c r="I46" s="17"/>
      <c r="J46" s="18"/>
      <c r="K46" s="17">
        <v>600</v>
      </c>
      <c r="L46" s="18">
        <v>1000</v>
      </c>
      <c r="M46" s="63">
        <v>600</v>
      </c>
      <c r="N46" s="64">
        <v>775</v>
      </c>
      <c r="O46" s="61">
        <v>600</v>
      </c>
      <c r="P46" s="59">
        <v>1500</v>
      </c>
      <c r="Q46" s="18">
        <f t="shared" si="1"/>
        <v>1800</v>
      </c>
      <c r="R46" s="18">
        <f t="shared" si="2"/>
        <v>3275</v>
      </c>
    </row>
    <row r="47" spans="1:18" ht="63.75" x14ac:dyDescent="0.25">
      <c r="A47" s="321"/>
      <c r="B47" s="319"/>
      <c r="C47" s="324"/>
      <c r="D47" s="329"/>
      <c r="E47" s="15" t="s">
        <v>84</v>
      </c>
      <c r="F47" s="14" t="s">
        <v>191</v>
      </c>
      <c r="G47" s="14"/>
      <c r="H47" s="18"/>
      <c r="I47" s="17"/>
      <c r="J47" s="18"/>
      <c r="K47" s="17">
        <v>300</v>
      </c>
      <c r="L47" s="18">
        <v>500</v>
      </c>
      <c r="M47" s="63">
        <v>300</v>
      </c>
      <c r="N47" s="64">
        <v>550</v>
      </c>
      <c r="O47" s="61">
        <v>300</v>
      </c>
      <c r="P47" s="59">
        <v>605</v>
      </c>
      <c r="Q47" s="18">
        <f t="shared" si="1"/>
        <v>900</v>
      </c>
      <c r="R47" s="18">
        <f t="shared" si="2"/>
        <v>1655</v>
      </c>
    </row>
    <row r="48" spans="1:18" ht="63.75" x14ac:dyDescent="0.25">
      <c r="A48" s="322"/>
      <c r="B48" s="320"/>
      <c r="C48" s="332"/>
      <c r="D48" s="330"/>
      <c r="E48" s="116" t="s">
        <v>85</v>
      </c>
      <c r="F48" s="117" t="s">
        <v>191</v>
      </c>
      <c r="G48" s="117"/>
      <c r="H48" s="120"/>
      <c r="I48" s="119"/>
      <c r="J48" s="120"/>
      <c r="K48" s="197">
        <v>0</v>
      </c>
      <c r="L48" s="120">
        <v>1000</v>
      </c>
      <c r="M48" s="198"/>
      <c r="N48" s="199" t="s">
        <v>197</v>
      </c>
      <c r="O48" s="200">
        <v>0</v>
      </c>
      <c r="P48" s="201" t="s">
        <v>197</v>
      </c>
      <c r="Q48" s="120">
        <f t="shared" si="1"/>
        <v>0</v>
      </c>
      <c r="R48" s="120">
        <f t="shared" si="2"/>
        <v>1000</v>
      </c>
    </row>
    <row r="49" spans="1:18" ht="87" customHeight="1" x14ac:dyDescent="0.25">
      <c r="A49" s="321"/>
      <c r="B49" s="319"/>
      <c r="C49" s="324"/>
      <c r="D49" s="317" t="s">
        <v>46</v>
      </c>
      <c r="E49" s="110" t="s">
        <v>47</v>
      </c>
      <c r="F49" s="41" t="s">
        <v>190</v>
      </c>
      <c r="G49" s="74"/>
      <c r="H49" s="123"/>
      <c r="I49" s="75"/>
      <c r="J49" s="123">
        <f>SUM(J50:J51)</f>
        <v>0</v>
      </c>
      <c r="K49" s="196">
        <v>2</v>
      </c>
      <c r="L49" s="123">
        <f t="shared" ref="L49:N49" si="7">SUM(L50:L51)</f>
        <v>2000</v>
      </c>
      <c r="M49" s="123">
        <v>2</v>
      </c>
      <c r="N49" s="123">
        <f t="shared" si="7"/>
        <v>2000</v>
      </c>
      <c r="O49" s="123">
        <v>2</v>
      </c>
      <c r="P49" s="123">
        <f>SUM(P50:P51)</f>
        <v>2200</v>
      </c>
      <c r="Q49" s="123">
        <f t="shared" si="1"/>
        <v>6</v>
      </c>
      <c r="R49" s="123">
        <f t="shared" si="2"/>
        <v>6200</v>
      </c>
    </row>
    <row r="50" spans="1:18" ht="53.25" customHeight="1" x14ac:dyDescent="0.25">
      <c r="A50" s="321"/>
      <c r="B50" s="319"/>
      <c r="C50" s="324"/>
      <c r="D50" s="317"/>
      <c r="E50" s="15" t="s">
        <v>86</v>
      </c>
      <c r="F50" s="14" t="s">
        <v>188</v>
      </c>
      <c r="G50" s="14"/>
      <c r="H50" s="18"/>
      <c r="I50" s="17"/>
      <c r="J50" s="18"/>
      <c r="K50" s="17">
        <v>10</v>
      </c>
      <c r="L50" s="18">
        <v>1000</v>
      </c>
      <c r="M50" s="60">
        <v>10</v>
      </c>
      <c r="N50" s="59">
        <v>1000</v>
      </c>
      <c r="O50" s="60">
        <v>10</v>
      </c>
      <c r="P50" s="59">
        <v>1100</v>
      </c>
      <c r="Q50" s="18">
        <f t="shared" si="1"/>
        <v>30</v>
      </c>
      <c r="R50" s="18">
        <f t="shared" si="2"/>
        <v>3100</v>
      </c>
    </row>
    <row r="51" spans="1:18" ht="89.25" x14ac:dyDescent="0.25">
      <c r="A51" s="322"/>
      <c r="B51" s="320"/>
      <c r="C51" s="332"/>
      <c r="D51" s="318"/>
      <c r="E51" s="116" t="s">
        <v>87</v>
      </c>
      <c r="F51" s="117" t="s">
        <v>188</v>
      </c>
      <c r="G51" s="117"/>
      <c r="H51" s="120"/>
      <c r="I51" s="119"/>
      <c r="J51" s="120"/>
      <c r="K51" s="119">
        <v>12</v>
      </c>
      <c r="L51" s="120">
        <v>1000</v>
      </c>
      <c r="M51" s="121">
        <v>12</v>
      </c>
      <c r="N51" s="122">
        <v>1000</v>
      </c>
      <c r="O51" s="121">
        <v>12</v>
      </c>
      <c r="P51" s="122">
        <v>1100</v>
      </c>
      <c r="Q51" s="120">
        <f t="shared" si="1"/>
        <v>36</v>
      </c>
      <c r="R51" s="120">
        <f t="shared" si="2"/>
        <v>3100</v>
      </c>
    </row>
    <row r="52" spans="1:18" ht="87" customHeight="1" x14ac:dyDescent="0.25">
      <c r="A52" s="321"/>
      <c r="B52" s="319"/>
      <c r="C52" s="324"/>
      <c r="D52" s="317" t="s">
        <v>48</v>
      </c>
      <c r="E52" s="110" t="s">
        <v>49</v>
      </c>
      <c r="F52" s="41" t="s">
        <v>193</v>
      </c>
      <c r="G52" s="74"/>
      <c r="H52" s="123"/>
      <c r="I52" s="75"/>
      <c r="J52" s="123">
        <f>SUM(J53)</f>
        <v>0</v>
      </c>
      <c r="K52" s="123">
        <f t="shared" ref="K52:O52" si="8">SUM(K53)</f>
        <v>1</v>
      </c>
      <c r="L52" s="123">
        <f>SUM(L53)</f>
        <v>1000</v>
      </c>
      <c r="M52" s="123">
        <f t="shared" si="8"/>
        <v>1</v>
      </c>
      <c r="N52" s="123">
        <f t="shared" si="8"/>
        <v>1000</v>
      </c>
      <c r="O52" s="123">
        <f t="shared" si="8"/>
        <v>1</v>
      </c>
      <c r="P52" s="123">
        <f>P53</f>
        <v>1100</v>
      </c>
      <c r="Q52" s="123">
        <f t="shared" si="1"/>
        <v>3</v>
      </c>
      <c r="R52" s="123">
        <f t="shared" si="2"/>
        <v>3100</v>
      </c>
    </row>
    <row r="53" spans="1:18" ht="96" customHeight="1" x14ac:dyDescent="0.25">
      <c r="A53" s="327"/>
      <c r="B53" s="326"/>
      <c r="C53" s="325"/>
      <c r="D53" s="323"/>
      <c r="E53" s="15" t="s">
        <v>88</v>
      </c>
      <c r="F53" s="14" t="s">
        <v>193</v>
      </c>
      <c r="G53" s="14"/>
      <c r="H53" s="18"/>
      <c r="I53" s="17"/>
      <c r="J53" s="18"/>
      <c r="K53" s="17">
        <v>1</v>
      </c>
      <c r="L53" s="18">
        <v>1000</v>
      </c>
      <c r="M53" s="17">
        <v>1</v>
      </c>
      <c r="N53" s="18">
        <v>1000</v>
      </c>
      <c r="O53" s="17">
        <v>1</v>
      </c>
      <c r="P53" s="18">
        <v>1100</v>
      </c>
      <c r="Q53" s="18">
        <f t="shared" si="1"/>
        <v>3</v>
      </c>
      <c r="R53" s="18">
        <f t="shared" si="2"/>
        <v>3100</v>
      </c>
    </row>
    <row r="54" spans="1:18" ht="87" customHeight="1" x14ac:dyDescent="0.25">
      <c r="A54" s="95"/>
      <c r="B54" s="7"/>
      <c r="C54" s="8"/>
      <c r="D54" s="13" t="s">
        <v>50</v>
      </c>
      <c r="E54" s="15" t="s">
        <v>51</v>
      </c>
      <c r="F54" s="14" t="s">
        <v>190</v>
      </c>
      <c r="G54" s="14"/>
      <c r="H54" s="20"/>
      <c r="I54" s="17">
        <v>1</v>
      </c>
      <c r="J54" s="18">
        <v>50000</v>
      </c>
      <c r="K54" s="18">
        <v>1</v>
      </c>
      <c r="L54" s="18">
        <v>1000</v>
      </c>
      <c r="M54" s="18"/>
      <c r="N54" s="18"/>
      <c r="O54" s="18">
        <v>1</v>
      </c>
      <c r="P54" s="18"/>
      <c r="Q54" s="18">
        <f t="shared" si="1"/>
        <v>3</v>
      </c>
      <c r="R54" s="18">
        <f t="shared" si="2"/>
        <v>51000</v>
      </c>
    </row>
    <row r="55" spans="1:18" ht="87" customHeight="1" x14ac:dyDescent="0.25">
      <c r="A55" s="95"/>
      <c r="B55" s="7"/>
      <c r="C55" s="8"/>
      <c r="D55" s="13" t="s">
        <v>52</v>
      </c>
      <c r="E55" s="15" t="s">
        <v>53</v>
      </c>
      <c r="F55" s="14" t="s">
        <v>37</v>
      </c>
      <c r="G55" s="14"/>
      <c r="H55" s="18"/>
      <c r="I55" s="17"/>
      <c r="J55" s="18"/>
      <c r="K55" s="18">
        <v>10</v>
      </c>
      <c r="L55" s="18">
        <v>1000</v>
      </c>
      <c r="M55" s="18">
        <v>15</v>
      </c>
      <c r="N55" s="18">
        <v>1000</v>
      </c>
      <c r="O55" s="18">
        <v>20</v>
      </c>
      <c r="P55" s="18">
        <v>1000</v>
      </c>
      <c r="Q55" s="18">
        <f t="shared" si="1"/>
        <v>45</v>
      </c>
      <c r="R55" s="18">
        <f t="shared" si="2"/>
        <v>3000</v>
      </c>
    </row>
    <row r="56" spans="1:18" ht="93.75" customHeight="1" x14ac:dyDescent="0.25">
      <c r="A56" s="95"/>
      <c r="B56" s="7"/>
      <c r="C56" s="296" t="s">
        <v>18</v>
      </c>
      <c r="D56" s="297"/>
      <c r="E56" s="72" t="s">
        <v>184</v>
      </c>
      <c r="F56" s="49"/>
      <c r="G56" s="49"/>
      <c r="H56" s="20">
        <f>SUM(H60,H63)</f>
        <v>70000</v>
      </c>
      <c r="I56" s="20">
        <f>SUM(I57+I60+I63+I66)</f>
        <v>68</v>
      </c>
      <c r="J56" s="20">
        <f>SUM(J60+J63+J66)</f>
        <v>70000</v>
      </c>
      <c r="K56" s="20">
        <f>SUM(K57+K60+K63+K66)</f>
        <v>69</v>
      </c>
      <c r="L56" s="20">
        <f>SUM(L57+L60+L63+L66)</f>
        <v>73500</v>
      </c>
      <c r="M56" s="20">
        <f>SUM(M57+M60+M63+M66)</f>
        <v>69</v>
      </c>
      <c r="N56" s="20">
        <f>SUM(N57+N60+N63+N66)</f>
        <v>77175</v>
      </c>
      <c r="O56" s="20">
        <f t="shared" ref="O56" si="9">SUM(O60+O63+O66)</f>
        <v>59</v>
      </c>
      <c r="P56" s="20">
        <f>SUM(P60+P63+P66)</f>
        <v>80346.25</v>
      </c>
      <c r="Q56" s="20">
        <f t="shared" si="1"/>
        <v>265</v>
      </c>
      <c r="R56" s="20">
        <f t="shared" si="2"/>
        <v>301021.25</v>
      </c>
    </row>
    <row r="57" spans="1:18" ht="118.5" customHeight="1" x14ac:dyDescent="0.25">
      <c r="A57" s="206"/>
      <c r="B57" s="207"/>
      <c r="C57" s="208"/>
      <c r="D57" s="209" t="s">
        <v>56</v>
      </c>
      <c r="E57" s="116" t="s">
        <v>89</v>
      </c>
      <c r="F57" s="117" t="s">
        <v>37</v>
      </c>
      <c r="G57" s="117"/>
      <c r="H57" s="134"/>
      <c r="I57" s="134"/>
      <c r="J57" s="134"/>
      <c r="K57" s="210">
        <v>10</v>
      </c>
      <c r="L57" s="134">
        <f>SUM(L58:L59)</f>
        <v>625</v>
      </c>
      <c r="M57" s="211">
        <v>10</v>
      </c>
      <c r="N57" s="212">
        <f>SUM(N58:N59)</f>
        <v>625</v>
      </c>
      <c r="O57" s="134">
        <f t="shared" ref="O57" si="10">SUM(O58:O59)</f>
        <v>500</v>
      </c>
      <c r="P57" s="134">
        <v>687.5</v>
      </c>
      <c r="Q57" s="134">
        <f t="shared" si="1"/>
        <v>520</v>
      </c>
      <c r="R57" s="134">
        <f t="shared" si="2"/>
        <v>1937.5</v>
      </c>
    </row>
    <row r="58" spans="1:18" ht="51" x14ac:dyDescent="0.25">
      <c r="A58" s="213"/>
      <c r="B58" s="214"/>
      <c r="C58" s="215"/>
      <c r="D58" s="216"/>
      <c r="E58" s="217" t="s">
        <v>90</v>
      </c>
      <c r="F58" s="218" t="s">
        <v>191</v>
      </c>
      <c r="G58" s="218"/>
      <c r="H58" s="219"/>
      <c r="I58" s="219"/>
      <c r="J58" s="219"/>
      <c r="K58" s="220">
        <v>250</v>
      </c>
      <c r="L58" s="219">
        <v>375</v>
      </c>
      <c r="M58" s="221">
        <v>250</v>
      </c>
      <c r="N58" s="222">
        <v>375</v>
      </c>
      <c r="O58" s="223">
        <v>250</v>
      </c>
      <c r="P58" s="224">
        <v>412</v>
      </c>
      <c r="Q58" s="219">
        <f t="shared" si="1"/>
        <v>750</v>
      </c>
      <c r="R58" s="219">
        <f t="shared" si="2"/>
        <v>1162</v>
      </c>
    </row>
    <row r="59" spans="1:18" ht="25.5" x14ac:dyDescent="0.25">
      <c r="A59" s="205"/>
      <c r="B59" s="204"/>
      <c r="C59" s="203"/>
      <c r="D59" s="202"/>
      <c r="E59" s="190" t="s">
        <v>91</v>
      </c>
      <c r="F59" s="14" t="s">
        <v>191</v>
      </c>
      <c r="G59" s="14"/>
      <c r="H59" s="18"/>
      <c r="I59" s="18"/>
      <c r="J59" s="18"/>
      <c r="K59" s="17">
        <v>250</v>
      </c>
      <c r="L59" s="18">
        <v>250</v>
      </c>
      <c r="M59" s="63">
        <v>250</v>
      </c>
      <c r="N59" s="64">
        <v>250</v>
      </c>
      <c r="O59" s="60">
        <v>250</v>
      </c>
      <c r="P59" s="59">
        <v>275</v>
      </c>
      <c r="Q59" s="18">
        <f t="shared" si="1"/>
        <v>750</v>
      </c>
      <c r="R59" s="18">
        <f t="shared" si="2"/>
        <v>775</v>
      </c>
    </row>
    <row r="60" spans="1:18" ht="67.5" customHeight="1" x14ac:dyDescent="0.25">
      <c r="A60" s="346"/>
      <c r="B60" s="345"/>
      <c r="C60" s="344"/>
      <c r="D60" s="343" t="s">
        <v>19</v>
      </c>
      <c r="E60" s="15" t="s">
        <v>55</v>
      </c>
      <c r="F60" s="14" t="s">
        <v>37</v>
      </c>
      <c r="G60" s="49"/>
      <c r="H60" s="20">
        <v>26250</v>
      </c>
      <c r="I60" s="80">
        <f>SUM(I61:I62)</f>
        <v>20</v>
      </c>
      <c r="J60" s="20">
        <f>SUM(J61:J62)</f>
        <v>26250</v>
      </c>
      <c r="K60" s="20">
        <f t="shared" ref="K60:P60" si="11">SUM(K61:K62)</f>
        <v>20</v>
      </c>
      <c r="L60" s="20">
        <f t="shared" si="11"/>
        <v>28875</v>
      </c>
      <c r="M60" s="20">
        <f t="shared" si="11"/>
        <v>20</v>
      </c>
      <c r="N60" s="90">
        <f t="shared" si="11"/>
        <v>30050</v>
      </c>
      <c r="O60" s="20">
        <f t="shared" si="11"/>
        <v>20</v>
      </c>
      <c r="P60" s="20">
        <f t="shared" si="11"/>
        <v>31096.25</v>
      </c>
      <c r="Q60" s="20">
        <f t="shared" si="1"/>
        <v>80</v>
      </c>
      <c r="R60" s="20">
        <f t="shared" si="2"/>
        <v>116271.25</v>
      </c>
    </row>
    <row r="61" spans="1:18" ht="31.5" customHeight="1" x14ac:dyDescent="0.25">
      <c r="A61" s="347"/>
      <c r="B61" s="339"/>
      <c r="C61" s="337"/>
      <c r="D61" s="335"/>
      <c r="E61" s="15" t="s">
        <v>92</v>
      </c>
      <c r="F61" s="14" t="s">
        <v>188</v>
      </c>
      <c r="G61" s="14"/>
      <c r="H61" s="18"/>
      <c r="I61" s="17"/>
      <c r="J61" s="18">
        <v>15000</v>
      </c>
      <c r="K61" s="17">
        <v>10</v>
      </c>
      <c r="L61" s="18">
        <v>12375</v>
      </c>
      <c r="M61" s="60">
        <v>10</v>
      </c>
      <c r="N61" s="59">
        <v>11250</v>
      </c>
      <c r="O61" s="60">
        <v>10</v>
      </c>
      <c r="P61" s="59">
        <v>11250</v>
      </c>
      <c r="Q61" s="18">
        <f t="shared" si="1"/>
        <v>30</v>
      </c>
      <c r="R61" s="18">
        <f t="shared" si="2"/>
        <v>49875</v>
      </c>
    </row>
    <row r="62" spans="1:18" ht="29.25" customHeight="1" x14ac:dyDescent="0.25">
      <c r="A62" s="348"/>
      <c r="B62" s="340"/>
      <c r="C62" s="338"/>
      <c r="D62" s="336"/>
      <c r="E62" s="15" t="s">
        <v>93</v>
      </c>
      <c r="F62" s="14" t="s">
        <v>188</v>
      </c>
      <c r="G62" s="14">
        <v>20</v>
      </c>
      <c r="H62" s="18"/>
      <c r="I62" s="17">
        <v>20</v>
      </c>
      <c r="J62" s="18">
        <v>11250</v>
      </c>
      <c r="K62" s="17">
        <v>10</v>
      </c>
      <c r="L62" s="18">
        <v>16500</v>
      </c>
      <c r="M62" s="60">
        <v>10</v>
      </c>
      <c r="N62" s="59">
        <v>18800</v>
      </c>
      <c r="O62" s="60">
        <v>10</v>
      </c>
      <c r="P62" s="59">
        <v>19846.25</v>
      </c>
      <c r="Q62" s="18">
        <f t="shared" si="1"/>
        <v>50</v>
      </c>
      <c r="R62" s="18">
        <f t="shared" si="2"/>
        <v>66396.25</v>
      </c>
    </row>
    <row r="63" spans="1:18" ht="108.75" customHeight="1" x14ac:dyDescent="0.25">
      <c r="A63" s="129"/>
      <c r="B63" s="130"/>
      <c r="C63" s="131"/>
      <c r="D63" s="132" t="s">
        <v>20</v>
      </c>
      <c r="E63" s="116" t="s">
        <v>95</v>
      </c>
      <c r="F63" s="117" t="s">
        <v>37</v>
      </c>
      <c r="G63" s="133">
        <v>48</v>
      </c>
      <c r="H63" s="134">
        <v>43750</v>
      </c>
      <c r="I63" s="135">
        <f>SUM(I64:I65)</f>
        <v>48</v>
      </c>
      <c r="J63" s="134">
        <f>SUM(J64:J65)</f>
        <v>43750</v>
      </c>
      <c r="K63" s="134">
        <f t="shared" ref="K63:P63" si="12">SUM(K64:K65)</f>
        <v>36</v>
      </c>
      <c r="L63" s="134">
        <f t="shared" si="12"/>
        <v>43750</v>
      </c>
      <c r="M63" s="134">
        <f t="shared" si="12"/>
        <v>36</v>
      </c>
      <c r="N63" s="134">
        <f t="shared" si="12"/>
        <v>46250</v>
      </c>
      <c r="O63" s="134">
        <f t="shared" si="12"/>
        <v>36</v>
      </c>
      <c r="P63" s="134">
        <f t="shared" si="12"/>
        <v>49000</v>
      </c>
      <c r="Q63" s="134">
        <f t="shared" si="1"/>
        <v>156</v>
      </c>
      <c r="R63" s="134">
        <f t="shared" si="2"/>
        <v>182750</v>
      </c>
    </row>
    <row r="64" spans="1:18" ht="89.25" x14ac:dyDescent="0.25">
      <c r="A64" s="126"/>
      <c r="B64" s="124"/>
      <c r="C64" s="102"/>
      <c r="D64" s="99"/>
      <c r="E64" s="110" t="s">
        <v>94</v>
      </c>
      <c r="F64" s="41" t="s">
        <v>188</v>
      </c>
      <c r="G64" s="41">
        <v>24</v>
      </c>
      <c r="H64" s="113"/>
      <c r="I64" s="112">
        <v>24</v>
      </c>
      <c r="J64" s="113">
        <v>25000</v>
      </c>
      <c r="K64" s="112">
        <v>24</v>
      </c>
      <c r="L64" s="113">
        <v>25000</v>
      </c>
      <c r="M64" s="128">
        <v>24</v>
      </c>
      <c r="N64" s="115">
        <v>27500</v>
      </c>
      <c r="O64" s="128">
        <v>24</v>
      </c>
      <c r="P64" s="115">
        <v>30250</v>
      </c>
      <c r="Q64" s="113">
        <f t="shared" si="1"/>
        <v>96</v>
      </c>
      <c r="R64" s="113">
        <f t="shared" si="2"/>
        <v>107750</v>
      </c>
    </row>
    <row r="65" spans="1:18" ht="29.25" customHeight="1" x14ac:dyDescent="0.25">
      <c r="A65" s="127"/>
      <c r="B65" s="125"/>
      <c r="C65" s="103"/>
      <c r="D65" s="100"/>
      <c r="E65" s="15" t="s">
        <v>96</v>
      </c>
      <c r="F65" s="14" t="s">
        <v>188</v>
      </c>
      <c r="G65" s="14">
        <v>24</v>
      </c>
      <c r="H65" s="18"/>
      <c r="I65" s="17">
        <v>24</v>
      </c>
      <c r="J65" s="18">
        <v>18750</v>
      </c>
      <c r="K65" s="17">
        <v>12</v>
      </c>
      <c r="L65" s="18">
        <v>18750</v>
      </c>
      <c r="M65" s="60">
        <v>12</v>
      </c>
      <c r="N65" s="59">
        <v>18750</v>
      </c>
      <c r="O65" s="60">
        <v>12</v>
      </c>
      <c r="P65" s="59">
        <v>18750</v>
      </c>
      <c r="Q65" s="18">
        <f t="shared" si="1"/>
        <v>60</v>
      </c>
      <c r="R65" s="18">
        <f t="shared" si="2"/>
        <v>75000</v>
      </c>
    </row>
    <row r="66" spans="1:18" ht="148.5" customHeight="1" x14ac:dyDescent="0.25">
      <c r="A66" s="94"/>
      <c r="B66" s="22"/>
      <c r="C66" s="23"/>
      <c r="D66" s="21" t="s">
        <v>97</v>
      </c>
      <c r="E66" s="15" t="s">
        <v>98</v>
      </c>
      <c r="F66" s="14" t="s">
        <v>190</v>
      </c>
      <c r="G66" s="14"/>
      <c r="H66" s="18"/>
      <c r="I66" s="80"/>
      <c r="J66" s="20"/>
      <c r="K66" s="80">
        <v>3</v>
      </c>
      <c r="L66" s="20">
        <v>250</v>
      </c>
      <c r="M66" s="84">
        <v>3</v>
      </c>
      <c r="N66" s="84">
        <v>250</v>
      </c>
      <c r="O66" s="84">
        <v>3</v>
      </c>
      <c r="P66" s="84">
        <v>250</v>
      </c>
      <c r="Q66" s="20">
        <f t="shared" si="1"/>
        <v>9</v>
      </c>
      <c r="R66" s="20">
        <f t="shared" si="2"/>
        <v>750</v>
      </c>
    </row>
    <row r="67" spans="1:18" ht="93.75" customHeight="1" x14ac:dyDescent="0.25">
      <c r="A67" s="236" t="s">
        <v>12</v>
      </c>
      <c r="B67" s="298" t="s">
        <v>21</v>
      </c>
      <c r="C67" s="299"/>
      <c r="D67" s="300"/>
      <c r="E67" s="229" t="s">
        <v>99</v>
      </c>
      <c r="F67" s="133" t="s">
        <v>27</v>
      </c>
      <c r="G67" s="133"/>
      <c r="H67" s="134">
        <f>SUM(H68,H117,H121,H125,H134)</f>
        <v>1934393.8</v>
      </c>
      <c r="I67" s="134"/>
      <c r="J67" s="134">
        <f>SUM(J68,J117,J121,J125,J134)</f>
        <v>1582102.8</v>
      </c>
      <c r="K67" s="134"/>
      <c r="L67" s="134">
        <f t="shared" ref="L67:R67" si="13">SUM(L68,L117,L121,L125,L134)</f>
        <v>1658832.94</v>
      </c>
      <c r="M67" s="134"/>
      <c r="N67" s="134">
        <f t="shared" si="13"/>
        <v>1750999.5870000001</v>
      </c>
      <c r="O67" s="134"/>
      <c r="P67" s="134">
        <f t="shared" si="13"/>
        <v>1822009.6910000001</v>
      </c>
      <c r="Q67" s="134"/>
      <c r="R67" s="134">
        <f t="shared" si="13"/>
        <v>6813945.0180000002</v>
      </c>
    </row>
    <row r="68" spans="1:18" ht="177.75" customHeight="1" x14ac:dyDescent="0.25">
      <c r="A68" s="230"/>
      <c r="B68" s="231"/>
      <c r="C68" s="301" t="s">
        <v>22</v>
      </c>
      <c r="D68" s="302"/>
      <c r="E68" s="232" t="s">
        <v>100</v>
      </c>
      <c r="F68" s="233"/>
      <c r="G68" s="233"/>
      <c r="H68" s="234">
        <f>SUM(H69,H74,H81)</f>
        <v>1909393.8</v>
      </c>
      <c r="I68" s="234"/>
      <c r="J68" s="235">
        <f>SUM(J69+J74+J81+J84+J97+J100+J104+J108+J113+J115)</f>
        <v>1010102.8</v>
      </c>
      <c r="K68" s="235"/>
      <c r="L68" s="235">
        <f>SUM(L69+L74+L81+L84+L97+L100+L104+L108+L113+L115)</f>
        <v>1063732.94</v>
      </c>
      <c r="M68" s="235"/>
      <c r="N68" s="235">
        <f t="shared" ref="N68" si="14">SUM(N69+N74+N81+N84+N97+N100+N104+N108+N113+N115)</f>
        <v>1117419.5870000001</v>
      </c>
      <c r="O68" s="235"/>
      <c r="P68" s="235">
        <f>SUM(P69+P74+P81+P84+P97+P100+P104+P108+P113+P115)</f>
        <v>1173790.5660000001</v>
      </c>
      <c r="Q68" s="234">
        <f t="shared" si="1"/>
        <v>0</v>
      </c>
      <c r="R68" s="234">
        <f t="shared" si="2"/>
        <v>4365045.8930000002</v>
      </c>
    </row>
    <row r="69" spans="1:18" ht="79.5" customHeight="1" x14ac:dyDescent="0.25">
      <c r="A69" s="341"/>
      <c r="B69" s="339"/>
      <c r="C69" s="337"/>
      <c r="D69" s="335" t="s">
        <v>23</v>
      </c>
      <c r="E69" s="225" t="s">
        <v>101</v>
      </c>
      <c r="F69" s="41" t="s">
        <v>190</v>
      </c>
      <c r="G69" s="41"/>
      <c r="H69" s="123">
        <v>1795491</v>
      </c>
      <c r="I69" s="75">
        <f>SUM(I70:I73)</f>
        <v>7</v>
      </c>
      <c r="J69" s="123">
        <f>SUM(J70:J73)</f>
        <v>43700</v>
      </c>
      <c r="K69" s="123">
        <f t="shared" ref="K69:L69" si="15">SUM(K70:K73)</f>
        <v>2</v>
      </c>
      <c r="L69" s="123">
        <f t="shared" si="15"/>
        <v>46885</v>
      </c>
      <c r="M69" s="226" t="s">
        <v>198</v>
      </c>
      <c r="N69" s="226" t="s">
        <v>198</v>
      </c>
      <c r="O69" s="226" t="s">
        <v>198</v>
      </c>
      <c r="P69" s="226" t="s">
        <v>198</v>
      </c>
      <c r="Q69" s="123">
        <f t="shared" si="1"/>
        <v>9</v>
      </c>
      <c r="R69" s="123">
        <f t="shared" si="2"/>
        <v>90585</v>
      </c>
    </row>
    <row r="70" spans="1:18" ht="88.5" customHeight="1" x14ac:dyDescent="0.25">
      <c r="A70" s="341"/>
      <c r="B70" s="339"/>
      <c r="C70" s="337"/>
      <c r="D70" s="335"/>
      <c r="E70" s="50" t="s">
        <v>102</v>
      </c>
      <c r="F70" s="14" t="s">
        <v>190</v>
      </c>
      <c r="G70" s="14"/>
      <c r="H70" s="18"/>
      <c r="I70" s="17">
        <v>3</v>
      </c>
      <c r="J70" s="18">
        <v>35000</v>
      </c>
      <c r="K70" s="6"/>
      <c r="L70" s="18">
        <v>36750</v>
      </c>
      <c r="M70" s="6"/>
      <c r="N70" s="6"/>
      <c r="O70" s="6"/>
      <c r="P70" s="6"/>
      <c r="Q70" s="18">
        <f t="shared" si="1"/>
        <v>3</v>
      </c>
      <c r="R70" s="18">
        <f t="shared" si="2"/>
        <v>71750</v>
      </c>
    </row>
    <row r="71" spans="1:18" ht="63.75" x14ac:dyDescent="0.25">
      <c r="A71" s="341"/>
      <c r="B71" s="339"/>
      <c r="C71" s="337"/>
      <c r="D71" s="335"/>
      <c r="E71" s="50" t="s">
        <v>103</v>
      </c>
      <c r="F71" s="14" t="s">
        <v>190</v>
      </c>
      <c r="G71" s="14"/>
      <c r="H71" s="18"/>
      <c r="I71" s="17">
        <v>2</v>
      </c>
      <c r="J71" s="18">
        <v>3700</v>
      </c>
      <c r="K71" s="6"/>
      <c r="L71" s="18">
        <v>5000</v>
      </c>
      <c r="M71" s="6"/>
      <c r="N71" s="6"/>
      <c r="O71" s="6"/>
      <c r="P71" s="6"/>
      <c r="Q71" s="18">
        <f t="shared" si="1"/>
        <v>2</v>
      </c>
      <c r="R71" s="18">
        <f t="shared" si="2"/>
        <v>8700</v>
      </c>
    </row>
    <row r="72" spans="1:18" ht="51.75" x14ac:dyDescent="0.25">
      <c r="A72" s="341"/>
      <c r="B72" s="339"/>
      <c r="C72" s="337"/>
      <c r="D72" s="335"/>
      <c r="E72" s="26" t="s">
        <v>104</v>
      </c>
      <c r="F72" s="14" t="s">
        <v>190</v>
      </c>
      <c r="G72" s="14"/>
      <c r="H72" s="18"/>
      <c r="I72" s="17">
        <v>1</v>
      </c>
      <c r="J72" s="18">
        <v>2500</v>
      </c>
      <c r="K72" s="19">
        <v>1</v>
      </c>
      <c r="L72" s="18">
        <v>2510</v>
      </c>
      <c r="M72" s="6"/>
      <c r="N72" s="6"/>
      <c r="O72" s="6"/>
      <c r="P72" s="6"/>
      <c r="Q72" s="18">
        <f t="shared" si="1"/>
        <v>2</v>
      </c>
      <c r="R72" s="18">
        <f t="shared" si="2"/>
        <v>5010</v>
      </c>
    </row>
    <row r="73" spans="1:18" ht="51.75" x14ac:dyDescent="0.25">
      <c r="A73" s="342"/>
      <c r="B73" s="340"/>
      <c r="C73" s="338"/>
      <c r="D73" s="336"/>
      <c r="E73" s="26" t="s">
        <v>105</v>
      </c>
      <c r="F73" s="14" t="s">
        <v>190</v>
      </c>
      <c r="G73" s="14"/>
      <c r="H73" s="18"/>
      <c r="I73" s="17">
        <v>1</v>
      </c>
      <c r="J73" s="18">
        <v>2500</v>
      </c>
      <c r="K73" s="19">
        <v>1</v>
      </c>
      <c r="L73" s="18">
        <v>2625</v>
      </c>
      <c r="M73" s="6"/>
      <c r="N73" s="6"/>
      <c r="O73" s="6"/>
      <c r="P73" s="6"/>
      <c r="Q73" s="18">
        <f t="shared" si="1"/>
        <v>2</v>
      </c>
      <c r="R73" s="18">
        <f t="shared" si="2"/>
        <v>5125</v>
      </c>
    </row>
    <row r="74" spans="1:18" ht="96.75" customHeight="1" x14ac:dyDescent="0.25">
      <c r="A74" s="145"/>
      <c r="B74" s="146"/>
      <c r="C74" s="147"/>
      <c r="D74" s="148" t="s">
        <v>30</v>
      </c>
      <c r="E74" s="149" t="s">
        <v>106</v>
      </c>
      <c r="F74" s="117" t="s">
        <v>190</v>
      </c>
      <c r="G74" s="117"/>
      <c r="H74" s="134">
        <v>29177.8</v>
      </c>
      <c r="I74" s="135">
        <f>SUM(I75:I80)</f>
        <v>14</v>
      </c>
      <c r="J74" s="134">
        <f>SUM(J75:J80)</f>
        <v>97500</v>
      </c>
      <c r="K74" s="134">
        <f t="shared" ref="K74:N74" si="16">SUM(K75:K80)</f>
        <v>15</v>
      </c>
      <c r="L74" s="134">
        <f>SUM(L75:L80)</f>
        <v>102375</v>
      </c>
      <c r="M74" s="134">
        <f t="shared" si="16"/>
        <v>39</v>
      </c>
      <c r="N74" s="134">
        <f t="shared" si="16"/>
        <v>124737.5</v>
      </c>
      <c r="O74" s="134">
        <f>SUM(O75:O80)</f>
        <v>39</v>
      </c>
      <c r="P74" s="134">
        <f>SUM(N74*5%+N74)</f>
        <v>130974.375</v>
      </c>
      <c r="Q74" s="134">
        <f t="shared" si="1"/>
        <v>107</v>
      </c>
      <c r="R74" s="134">
        <f t="shared" si="2"/>
        <v>455586.875</v>
      </c>
    </row>
    <row r="75" spans="1:18" ht="25.5" x14ac:dyDescent="0.25">
      <c r="A75" s="143"/>
      <c r="B75" s="141"/>
      <c r="C75" s="139"/>
      <c r="D75" s="136"/>
      <c r="E75" s="144" t="s">
        <v>107</v>
      </c>
      <c r="F75" s="41" t="s">
        <v>190</v>
      </c>
      <c r="G75" s="41"/>
      <c r="H75" s="113"/>
      <c r="I75" s="112"/>
      <c r="J75" s="113"/>
      <c r="K75" s="112">
        <v>1</v>
      </c>
      <c r="L75" s="113"/>
      <c r="M75" s="128">
        <v>1</v>
      </c>
      <c r="N75" s="115">
        <v>5000</v>
      </c>
      <c r="O75" s="128">
        <v>1</v>
      </c>
      <c r="P75" s="115">
        <v>2500</v>
      </c>
      <c r="Q75" s="113">
        <f t="shared" si="1"/>
        <v>3</v>
      </c>
      <c r="R75" s="113">
        <f t="shared" si="2"/>
        <v>7500</v>
      </c>
    </row>
    <row r="76" spans="1:18" ht="38.25" x14ac:dyDescent="0.25">
      <c r="A76" s="143"/>
      <c r="B76" s="141"/>
      <c r="C76" s="139"/>
      <c r="D76" s="136"/>
      <c r="E76" s="27" t="s">
        <v>108</v>
      </c>
      <c r="F76" s="14" t="s">
        <v>190</v>
      </c>
      <c r="G76" s="14"/>
      <c r="H76" s="18"/>
      <c r="I76" s="17"/>
      <c r="J76" s="18"/>
      <c r="K76" s="17">
        <v>0</v>
      </c>
      <c r="L76" s="18"/>
      <c r="M76" s="60">
        <v>12</v>
      </c>
      <c r="N76" s="59">
        <v>5000</v>
      </c>
      <c r="O76" s="60">
        <v>12</v>
      </c>
      <c r="P76" s="59">
        <v>2500</v>
      </c>
      <c r="Q76" s="18">
        <f t="shared" si="1"/>
        <v>24</v>
      </c>
      <c r="R76" s="18">
        <f t="shared" si="2"/>
        <v>7500</v>
      </c>
    </row>
    <row r="77" spans="1:18" ht="51" x14ac:dyDescent="0.25">
      <c r="A77" s="143"/>
      <c r="B77" s="141"/>
      <c r="C77" s="139"/>
      <c r="D77" s="136"/>
      <c r="E77" s="27" t="s">
        <v>109</v>
      </c>
      <c r="F77" s="14" t="s">
        <v>190</v>
      </c>
      <c r="G77" s="14"/>
      <c r="H77" s="18"/>
      <c r="I77" s="17"/>
      <c r="J77" s="18"/>
      <c r="K77" s="17">
        <v>0</v>
      </c>
      <c r="L77" s="18"/>
      <c r="M77" s="60">
        <v>12</v>
      </c>
      <c r="N77" s="59">
        <v>5000</v>
      </c>
      <c r="O77" s="60">
        <v>12</v>
      </c>
      <c r="P77" s="59">
        <v>2500</v>
      </c>
      <c r="Q77" s="18">
        <f t="shared" si="1"/>
        <v>24</v>
      </c>
      <c r="R77" s="18">
        <f t="shared" si="2"/>
        <v>7500</v>
      </c>
    </row>
    <row r="78" spans="1:18" ht="50.25" customHeight="1" x14ac:dyDescent="0.25">
      <c r="A78" s="237"/>
      <c r="B78" s="238"/>
      <c r="C78" s="162"/>
      <c r="D78" s="239"/>
      <c r="E78" s="149" t="s">
        <v>110</v>
      </c>
      <c r="F78" s="117" t="s">
        <v>190</v>
      </c>
      <c r="G78" s="117"/>
      <c r="H78" s="120"/>
      <c r="I78" s="119">
        <v>1</v>
      </c>
      <c r="J78" s="120">
        <v>60000</v>
      </c>
      <c r="K78" s="119">
        <v>1</v>
      </c>
      <c r="L78" s="120">
        <v>63000</v>
      </c>
      <c r="M78" s="121">
        <v>1</v>
      </c>
      <c r="N78" s="122">
        <v>66150</v>
      </c>
      <c r="O78" s="121">
        <v>1</v>
      </c>
      <c r="P78" s="122">
        <v>67000</v>
      </c>
      <c r="Q78" s="120">
        <f t="shared" si="1"/>
        <v>4</v>
      </c>
      <c r="R78" s="120">
        <f t="shared" si="2"/>
        <v>256150</v>
      </c>
    </row>
    <row r="79" spans="1:18" ht="76.5" x14ac:dyDescent="0.25">
      <c r="A79" s="143"/>
      <c r="B79" s="141"/>
      <c r="C79" s="139"/>
      <c r="D79" s="136"/>
      <c r="E79" s="144" t="s">
        <v>111</v>
      </c>
      <c r="F79" s="41" t="s">
        <v>190</v>
      </c>
      <c r="G79" s="41"/>
      <c r="H79" s="113"/>
      <c r="I79" s="112">
        <v>12</v>
      </c>
      <c r="J79" s="113">
        <v>2500</v>
      </c>
      <c r="K79" s="112">
        <v>12</v>
      </c>
      <c r="L79" s="113">
        <v>2625</v>
      </c>
      <c r="M79" s="128">
        <v>12</v>
      </c>
      <c r="N79" s="115">
        <v>5000</v>
      </c>
      <c r="O79" s="128">
        <v>12</v>
      </c>
      <c r="P79" s="115">
        <v>2500</v>
      </c>
      <c r="Q79" s="113">
        <f t="shared" si="1"/>
        <v>48</v>
      </c>
      <c r="R79" s="113">
        <f t="shared" si="2"/>
        <v>12625</v>
      </c>
    </row>
    <row r="80" spans="1:18" ht="51" x14ac:dyDescent="0.25">
      <c r="A80" s="143"/>
      <c r="B80" s="142"/>
      <c r="C80" s="140"/>
      <c r="D80" s="137"/>
      <c r="E80" s="28" t="s">
        <v>112</v>
      </c>
      <c r="F80" s="14" t="s">
        <v>190</v>
      </c>
      <c r="G80" s="14"/>
      <c r="H80" s="18"/>
      <c r="I80" s="17">
        <v>1</v>
      </c>
      <c r="J80" s="18">
        <v>35000</v>
      </c>
      <c r="K80" s="17">
        <v>1</v>
      </c>
      <c r="L80" s="18">
        <v>36750</v>
      </c>
      <c r="M80" s="60">
        <v>1</v>
      </c>
      <c r="N80" s="59">
        <v>38587.5</v>
      </c>
      <c r="O80" s="60">
        <v>1</v>
      </c>
      <c r="P80" s="59">
        <v>40516.875</v>
      </c>
      <c r="Q80" s="18">
        <f t="shared" ref="Q80:Q138" si="17">SUM(I80,K80,M80,O80)</f>
        <v>4</v>
      </c>
      <c r="R80" s="18">
        <f t="shared" ref="R80:R138" si="18">SUM(J80,L80,N80,P80)</f>
        <v>150854.375</v>
      </c>
    </row>
    <row r="81" spans="1:18" ht="138.75" customHeight="1" x14ac:dyDescent="0.25">
      <c r="A81" s="352"/>
      <c r="B81" s="353"/>
      <c r="C81" s="353"/>
      <c r="D81" s="356" t="s">
        <v>24</v>
      </c>
      <c r="E81" s="25" t="s">
        <v>126</v>
      </c>
      <c r="F81" s="24" t="s">
        <v>190</v>
      </c>
      <c r="G81" s="14"/>
      <c r="H81" s="20">
        <v>84725</v>
      </c>
      <c r="I81" s="80">
        <f>SUM(I82:I83)</f>
        <v>12</v>
      </c>
      <c r="J81" s="80">
        <f>SUM(J82:J83)</f>
        <v>5000</v>
      </c>
      <c r="K81" s="80">
        <f t="shared" ref="K81:P81" si="19">SUM(K82:K83)</f>
        <v>13</v>
      </c>
      <c r="L81" s="20">
        <f t="shared" si="19"/>
        <v>10250</v>
      </c>
      <c r="M81" s="80">
        <f t="shared" si="19"/>
        <v>12</v>
      </c>
      <c r="N81" s="20">
        <f t="shared" si="19"/>
        <v>5512.5</v>
      </c>
      <c r="O81" s="20">
        <f t="shared" si="19"/>
        <v>12</v>
      </c>
      <c r="P81" s="20">
        <f t="shared" si="19"/>
        <v>2500</v>
      </c>
      <c r="Q81" s="20">
        <f t="shared" si="17"/>
        <v>49</v>
      </c>
      <c r="R81" s="20">
        <f t="shared" si="18"/>
        <v>23262.5</v>
      </c>
    </row>
    <row r="82" spans="1:18" ht="136.5" customHeight="1" x14ac:dyDescent="0.25">
      <c r="A82" s="352"/>
      <c r="B82" s="354"/>
      <c r="C82" s="354"/>
      <c r="D82" s="357"/>
      <c r="E82" s="25" t="s">
        <v>127</v>
      </c>
      <c r="F82" s="24" t="s">
        <v>190</v>
      </c>
      <c r="G82" s="14"/>
      <c r="H82" s="18"/>
      <c r="I82" s="17"/>
      <c r="J82" s="17"/>
      <c r="K82" s="17">
        <v>1</v>
      </c>
      <c r="L82" s="18">
        <v>5000</v>
      </c>
      <c r="M82" s="6"/>
      <c r="N82" s="6"/>
      <c r="O82" s="6"/>
      <c r="P82" s="6"/>
      <c r="Q82" s="18">
        <f t="shared" si="17"/>
        <v>1</v>
      </c>
      <c r="R82" s="18">
        <f t="shared" si="18"/>
        <v>5000</v>
      </c>
    </row>
    <row r="83" spans="1:18" ht="126.75" customHeight="1" x14ac:dyDescent="0.25">
      <c r="A83" s="352"/>
      <c r="B83" s="355"/>
      <c r="C83" s="355"/>
      <c r="D83" s="358"/>
      <c r="E83" s="25" t="s">
        <v>128</v>
      </c>
      <c r="F83" s="24" t="s">
        <v>190</v>
      </c>
      <c r="G83" s="14"/>
      <c r="H83" s="18"/>
      <c r="I83" s="17">
        <v>12</v>
      </c>
      <c r="J83" s="17">
        <v>5000</v>
      </c>
      <c r="K83" s="17">
        <v>12</v>
      </c>
      <c r="L83" s="18">
        <v>5250</v>
      </c>
      <c r="M83" s="17">
        <v>12</v>
      </c>
      <c r="N83" s="18">
        <v>5512.5</v>
      </c>
      <c r="O83" s="19">
        <v>12</v>
      </c>
      <c r="P83" s="18">
        <v>2500</v>
      </c>
      <c r="Q83" s="18">
        <f t="shared" si="17"/>
        <v>48</v>
      </c>
      <c r="R83" s="18">
        <f t="shared" si="18"/>
        <v>18262.5</v>
      </c>
    </row>
    <row r="84" spans="1:18" ht="108" customHeight="1" x14ac:dyDescent="0.25">
      <c r="A84" s="156"/>
      <c r="B84" s="153"/>
      <c r="C84" s="138"/>
      <c r="D84" s="150" t="s">
        <v>36</v>
      </c>
      <c r="E84" s="25" t="s">
        <v>125</v>
      </c>
      <c r="F84" s="24" t="s">
        <v>37</v>
      </c>
      <c r="G84" s="14"/>
      <c r="H84" s="17"/>
      <c r="I84" s="80">
        <f>SUM(I85:I96)</f>
        <v>34</v>
      </c>
      <c r="J84" s="20">
        <f>SUM(J85:J96)</f>
        <v>520000</v>
      </c>
      <c r="K84" s="20">
        <f t="shared" ref="K84:P84" si="20">SUM(K85:K96)</f>
        <v>47</v>
      </c>
      <c r="L84" s="20">
        <f t="shared" si="20"/>
        <v>546000</v>
      </c>
      <c r="M84" s="20">
        <f t="shared" si="20"/>
        <v>47</v>
      </c>
      <c r="N84" s="20">
        <f t="shared" si="20"/>
        <v>609041.75</v>
      </c>
      <c r="O84" s="20">
        <f t="shared" si="20"/>
        <v>47</v>
      </c>
      <c r="P84" s="20">
        <f t="shared" si="20"/>
        <v>608629.94099999999</v>
      </c>
      <c r="Q84" s="20">
        <f t="shared" si="17"/>
        <v>175</v>
      </c>
      <c r="R84" s="20">
        <f t="shared" si="18"/>
        <v>2283671.6910000001</v>
      </c>
    </row>
    <row r="85" spans="1:18" ht="51" x14ac:dyDescent="0.25">
      <c r="A85" s="156"/>
      <c r="B85" s="154"/>
      <c r="C85" s="139"/>
      <c r="D85" s="151"/>
      <c r="E85" s="25" t="s">
        <v>113</v>
      </c>
      <c r="F85" s="24" t="s">
        <v>37</v>
      </c>
      <c r="G85" s="14"/>
      <c r="H85" s="17"/>
      <c r="I85" s="17">
        <v>1</v>
      </c>
      <c r="J85" s="18">
        <v>200000</v>
      </c>
      <c r="K85" s="17">
        <v>1</v>
      </c>
      <c r="L85" s="18">
        <v>210000</v>
      </c>
      <c r="M85" s="60">
        <v>1</v>
      </c>
      <c r="N85" s="59">
        <v>230000</v>
      </c>
      <c r="O85" s="60">
        <v>1</v>
      </c>
      <c r="P85" s="59">
        <v>230000</v>
      </c>
      <c r="Q85" s="18">
        <f t="shared" si="17"/>
        <v>4</v>
      </c>
      <c r="R85" s="18">
        <f t="shared" si="18"/>
        <v>870000</v>
      </c>
    </row>
    <row r="86" spans="1:18" ht="38.25" x14ac:dyDescent="0.25">
      <c r="A86" s="156"/>
      <c r="B86" s="154"/>
      <c r="C86" s="139"/>
      <c r="D86" s="151"/>
      <c r="E86" s="25" t="s">
        <v>114</v>
      </c>
      <c r="F86" s="164" t="s">
        <v>37</v>
      </c>
      <c r="G86" s="117"/>
      <c r="H86" s="119"/>
      <c r="I86" s="119">
        <v>1</v>
      </c>
      <c r="J86" s="120">
        <v>2500</v>
      </c>
      <c r="K86" s="119">
        <v>3</v>
      </c>
      <c r="L86" s="120">
        <v>2625</v>
      </c>
      <c r="M86" s="121">
        <v>3</v>
      </c>
      <c r="N86" s="122">
        <v>7500</v>
      </c>
      <c r="O86" s="121">
        <v>3</v>
      </c>
      <c r="P86" s="122">
        <v>6164.3159999999998</v>
      </c>
      <c r="Q86" s="120">
        <f t="shared" si="17"/>
        <v>10</v>
      </c>
      <c r="R86" s="120">
        <f t="shared" si="18"/>
        <v>18789.315999999999</v>
      </c>
    </row>
    <row r="87" spans="1:18" ht="63.75" x14ac:dyDescent="0.25">
      <c r="A87" s="160"/>
      <c r="B87" s="161"/>
      <c r="C87" s="162"/>
      <c r="D87" s="163"/>
      <c r="E87" s="25" t="s">
        <v>115</v>
      </c>
      <c r="F87" s="240" t="s">
        <v>37</v>
      </c>
      <c r="G87" s="241"/>
      <c r="H87" s="242"/>
      <c r="I87" s="242">
        <v>1</v>
      </c>
      <c r="J87" s="243">
        <v>75000</v>
      </c>
      <c r="K87" s="242">
        <v>1</v>
      </c>
      <c r="L87" s="243">
        <v>78750</v>
      </c>
      <c r="M87" s="244">
        <v>1</v>
      </c>
      <c r="N87" s="245">
        <v>82687.5</v>
      </c>
      <c r="O87" s="244">
        <v>1</v>
      </c>
      <c r="P87" s="245">
        <v>86821.875</v>
      </c>
      <c r="Q87" s="243">
        <f t="shared" si="17"/>
        <v>4</v>
      </c>
      <c r="R87" s="243">
        <f t="shared" si="18"/>
        <v>323259.375</v>
      </c>
    </row>
    <row r="88" spans="1:18" ht="76.5" x14ac:dyDescent="0.25">
      <c r="A88" s="156"/>
      <c r="B88" s="154"/>
      <c r="C88" s="139"/>
      <c r="D88" s="151"/>
      <c r="E88" s="158" t="s">
        <v>116</v>
      </c>
      <c r="F88" s="159" t="s">
        <v>37</v>
      </c>
      <c r="G88" s="41"/>
      <c r="H88" s="112"/>
      <c r="I88" s="112">
        <v>12</v>
      </c>
      <c r="J88" s="113">
        <v>2500</v>
      </c>
      <c r="K88" s="112">
        <v>12</v>
      </c>
      <c r="L88" s="113">
        <v>2625</v>
      </c>
      <c r="M88" s="128">
        <v>12</v>
      </c>
      <c r="N88" s="115">
        <v>5791.75</v>
      </c>
      <c r="O88" s="128">
        <v>12</v>
      </c>
      <c r="P88" s="115">
        <v>5000</v>
      </c>
      <c r="Q88" s="113">
        <f t="shared" si="17"/>
        <v>48</v>
      </c>
      <c r="R88" s="113">
        <f t="shared" si="18"/>
        <v>15916.75</v>
      </c>
    </row>
    <row r="89" spans="1:18" ht="58.5" customHeight="1" x14ac:dyDescent="0.25">
      <c r="A89" s="156"/>
      <c r="B89" s="154"/>
      <c r="C89" s="139"/>
      <c r="D89" s="151"/>
      <c r="E89" s="25" t="s">
        <v>117</v>
      </c>
      <c r="F89" s="24" t="s">
        <v>37</v>
      </c>
      <c r="G89" s="14"/>
      <c r="H89" s="17"/>
      <c r="I89" s="17">
        <v>1</v>
      </c>
      <c r="J89" s="18">
        <v>2500</v>
      </c>
      <c r="K89" s="17">
        <v>1</v>
      </c>
      <c r="L89" s="18">
        <v>2625</v>
      </c>
      <c r="M89" s="60">
        <v>1</v>
      </c>
      <c r="N89" s="59">
        <v>7500</v>
      </c>
      <c r="O89" s="60">
        <v>1</v>
      </c>
      <c r="P89" s="59">
        <v>5000</v>
      </c>
      <c r="Q89" s="18">
        <f t="shared" si="17"/>
        <v>4</v>
      </c>
      <c r="R89" s="18">
        <f t="shared" si="18"/>
        <v>17625</v>
      </c>
    </row>
    <row r="90" spans="1:18" ht="40.5" customHeight="1" x14ac:dyDescent="0.25">
      <c r="A90" s="156"/>
      <c r="B90" s="154"/>
      <c r="C90" s="139"/>
      <c r="D90" s="151"/>
      <c r="E90" s="25" t="s">
        <v>118</v>
      </c>
      <c r="F90" s="24" t="s">
        <v>37</v>
      </c>
      <c r="G90" s="14"/>
      <c r="H90" s="17"/>
      <c r="I90" s="17">
        <v>1</v>
      </c>
      <c r="J90" s="18">
        <v>2500</v>
      </c>
      <c r="K90" s="17">
        <v>1</v>
      </c>
      <c r="L90" s="18">
        <v>2625</v>
      </c>
      <c r="M90" s="60">
        <v>1</v>
      </c>
      <c r="N90" s="59">
        <v>7500</v>
      </c>
      <c r="O90" s="60">
        <v>1</v>
      </c>
      <c r="P90" s="59">
        <v>5000</v>
      </c>
      <c r="Q90" s="18">
        <f t="shared" si="17"/>
        <v>4</v>
      </c>
      <c r="R90" s="18">
        <f t="shared" si="18"/>
        <v>17625</v>
      </c>
    </row>
    <row r="91" spans="1:18" ht="46.5" customHeight="1" x14ac:dyDescent="0.25">
      <c r="A91" s="156"/>
      <c r="B91" s="154"/>
      <c r="C91" s="139"/>
      <c r="D91" s="151"/>
      <c r="E91" s="25" t="s">
        <v>119</v>
      </c>
      <c r="F91" s="24" t="s">
        <v>37</v>
      </c>
      <c r="G91" s="14"/>
      <c r="H91" s="17"/>
      <c r="I91" s="17">
        <v>1</v>
      </c>
      <c r="J91" s="18">
        <v>2500</v>
      </c>
      <c r="K91" s="17">
        <v>1</v>
      </c>
      <c r="L91" s="18">
        <v>2625</v>
      </c>
      <c r="M91" s="60">
        <v>1</v>
      </c>
      <c r="N91" s="59">
        <v>5000</v>
      </c>
      <c r="O91" s="60">
        <v>1</v>
      </c>
      <c r="P91" s="59">
        <v>5000</v>
      </c>
      <c r="Q91" s="18">
        <f t="shared" si="17"/>
        <v>4</v>
      </c>
      <c r="R91" s="18">
        <f t="shared" si="18"/>
        <v>15125</v>
      </c>
    </row>
    <row r="92" spans="1:18" ht="68.25" customHeight="1" x14ac:dyDescent="0.25">
      <c r="A92" s="156"/>
      <c r="B92" s="154"/>
      <c r="C92" s="139"/>
      <c r="D92" s="151"/>
      <c r="E92" s="25" t="s">
        <v>120</v>
      </c>
      <c r="F92" s="24" t="s">
        <v>37</v>
      </c>
      <c r="G92" s="14"/>
      <c r="H92" s="17"/>
      <c r="I92" s="17">
        <v>1</v>
      </c>
      <c r="J92" s="18">
        <v>150000</v>
      </c>
      <c r="K92" s="17">
        <v>1</v>
      </c>
      <c r="L92" s="18">
        <v>157500</v>
      </c>
      <c r="M92" s="60">
        <v>1</v>
      </c>
      <c r="N92" s="59">
        <v>165375</v>
      </c>
      <c r="O92" s="60">
        <v>1</v>
      </c>
      <c r="P92" s="59">
        <v>173643.75</v>
      </c>
      <c r="Q92" s="18">
        <f t="shared" si="17"/>
        <v>4</v>
      </c>
      <c r="R92" s="18">
        <f t="shared" si="18"/>
        <v>646518.75</v>
      </c>
    </row>
    <row r="93" spans="1:18" ht="84.75" customHeight="1" x14ac:dyDescent="0.25">
      <c r="A93" s="156"/>
      <c r="B93" s="154"/>
      <c r="C93" s="139"/>
      <c r="D93" s="151"/>
      <c r="E93" s="25" t="s">
        <v>121</v>
      </c>
      <c r="F93" s="24" t="s">
        <v>37</v>
      </c>
      <c r="G93" s="14"/>
      <c r="H93" s="17"/>
      <c r="I93" s="17">
        <v>1</v>
      </c>
      <c r="J93" s="18">
        <v>2500</v>
      </c>
      <c r="K93" s="17">
        <v>12</v>
      </c>
      <c r="L93" s="18">
        <v>2625</v>
      </c>
      <c r="M93" s="60">
        <v>12</v>
      </c>
      <c r="N93" s="59">
        <v>5000</v>
      </c>
      <c r="O93" s="60">
        <v>12</v>
      </c>
      <c r="P93" s="59">
        <v>2000</v>
      </c>
      <c r="Q93" s="18">
        <f t="shared" si="17"/>
        <v>37</v>
      </c>
      <c r="R93" s="18">
        <f t="shared" si="18"/>
        <v>12125</v>
      </c>
    </row>
    <row r="94" spans="1:18" ht="45.75" customHeight="1" x14ac:dyDescent="0.25">
      <c r="A94" s="156"/>
      <c r="B94" s="154"/>
      <c r="C94" s="139"/>
      <c r="D94" s="151"/>
      <c r="E94" s="25" t="s">
        <v>122</v>
      </c>
      <c r="F94" s="24" t="s">
        <v>37</v>
      </c>
      <c r="G94" s="14"/>
      <c r="H94" s="17"/>
      <c r="I94" s="17">
        <v>1</v>
      </c>
      <c r="J94" s="18">
        <v>2500</v>
      </c>
      <c r="K94" s="17">
        <v>1</v>
      </c>
      <c r="L94" s="18">
        <v>2625</v>
      </c>
      <c r="M94" s="60">
        <v>1</v>
      </c>
      <c r="N94" s="59">
        <v>5000</v>
      </c>
      <c r="O94" s="60">
        <v>1</v>
      </c>
      <c r="P94" s="59">
        <v>2500</v>
      </c>
      <c r="Q94" s="18">
        <f t="shared" si="17"/>
        <v>4</v>
      </c>
      <c r="R94" s="18">
        <f t="shared" si="18"/>
        <v>12625</v>
      </c>
    </row>
    <row r="95" spans="1:18" ht="60.75" customHeight="1" x14ac:dyDescent="0.25">
      <c r="A95" s="156"/>
      <c r="B95" s="154"/>
      <c r="C95" s="139"/>
      <c r="D95" s="151"/>
      <c r="E95" s="25" t="s">
        <v>123</v>
      </c>
      <c r="F95" s="24" t="s">
        <v>37</v>
      </c>
      <c r="G95" s="14"/>
      <c r="H95" s="17"/>
      <c r="I95" s="17">
        <v>12</v>
      </c>
      <c r="J95" s="18">
        <v>2500</v>
      </c>
      <c r="K95" s="17">
        <v>12</v>
      </c>
      <c r="L95" s="18">
        <v>2625</v>
      </c>
      <c r="M95" s="60">
        <v>12</v>
      </c>
      <c r="N95" s="59">
        <v>5000</v>
      </c>
      <c r="O95" s="60">
        <v>12</v>
      </c>
      <c r="P95" s="59">
        <v>2500</v>
      </c>
      <c r="Q95" s="18">
        <f t="shared" si="17"/>
        <v>48</v>
      </c>
      <c r="R95" s="18">
        <f t="shared" si="18"/>
        <v>12625</v>
      </c>
    </row>
    <row r="96" spans="1:18" ht="54.75" customHeight="1" x14ac:dyDescent="0.25">
      <c r="A96" s="157"/>
      <c r="B96" s="155"/>
      <c r="C96" s="140"/>
      <c r="D96" s="152"/>
      <c r="E96" s="25" t="s">
        <v>124</v>
      </c>
      <c r="F96" s="24" t="s">
        <v>37</v>
      </c>
      <c r="G96" s="14"/>
      <c r="H96" s="17"/>
      <c r="I96" s="17">
        <v>1</v>
      </c>
      <c r="J96" s="18">
        <v>75000</v>
      </c>
      <c r="K96" s="17">
        <v>1</v>
      </c>
      <c r="L96" s="18">
        <v>78750</v>
      </c>
      <c r="M96" s="60">
        <v>1</v>
      </c>
      <c r="N96" s="59">
        <v>82687.5</v>
      </c>
      <c r="O96" s="60">
        <v>1</v>
      </c>
      <c r="P96" s="59">
        <v>85000</v>
      </c>
      <c r="Q96" s="18">
        <f t="shared" si="17"/>
        <v>4</v>
      </c>
      <c r="R96" s="18">
        <f t="shared" si="18"/>
        <v>321437.5</v>
      </c>
    </row>
    <row r="97" spans="1:18" ht="132.75" customHeight="1" x14ac:dyDescent="0.25">
      <c r="A97" s="282"/>
      <c r="B97" s="276"/>
      <c r="C97" s="276"/>
      <c r="D97" s="276" t="s">
        <v>129</v>
      </c>
      <c r="E97" s="25" t="s">
        <v>130</v>
      </c>
      <c r="F97" s="24" t="s">
        <v>190</v>
      </c>
      <c r="G97" s="14"/>
      <c r="H97" s="17"/>
      <c r="I97" s="80">
        <f>SUM(I98:I99)</f>
        <v>2</v>
      </c>
      <c r="J97" s="20">
        <f>SUM(J98:J99)</f>
        <v>7500</v>
      </c>
      <c r="K97" s="20">
        <f t="shared" ref="K97:P97" si="21">SUM(K98:K99)</f>
        <v>2</v>
      </c>
      <c r="L97" s="20">
        <f t="shared" si="21"/>
        <v>7875</v>
      </c>
      <c r="M97" s="20">
        <f t="shared" si="21"/>
        <v>2</v>
      </c>
      <c r="N97" s="20">
        <f t="shared" si="21"/>
        <v>10512.5</v>
      </c>
      <c r="O97" s="20">
        <f t="shared" si="21"/>
        <v>2</v>
      </c>
      <c r="P97" s="20">
        <f t="shared" si="21"/>
        <v>5000</v>
      </c>
      <c r="Q97" s="20">
        <f t="shared" si="17"/>
        <v>8</v>
      </c>
      <c r="R97" s="20">
        <f t="shared" si="18"/>
        <v>30887.5</v>
      </c>
    </row>
    <row r="98" spans="1:18" ht="68.25" customHeight="1" x14ac:dyDescent="0.25">
      <c r="A98" s="283"/>
      <c r="B98" s="277"/>
      <c r="C98" s="277"/>
      <c r="D98" s="277"/>
      <c r="E98" s="25" t="s">
        <v>131</v>
      </c>
      <c r="F98" s="24" t="s">
        <v>190</v>
      </c>
      <c r="G98" s="14"/>
      <c r="H98" s="17"/>
      <c r="I98" s="17">
        <v>1</v>
      </c>
      <c r="J98" s="18">
        <v>2500</v>
      </c>
      <c r="K98" s="17">
        <v>1</v>
      </c>
      <c r="L98" s="18">
        <v>2625</v>
      </c>
      <c r="M98" s="19">
        <v>1</v>
      </c>
      <c r="N98" s="18">
        <v>5000</v>
      </c>
      <c r="O98" s="17">
        <v>1</v>
      </c>
      <c r="P98" s="18">
        <v>2500</v>
      </c>
      <c r="Q98" s="18">
        <f t="shared" si="17"/>
        <v>4</v>
      </c>
      <c r="R98" s="18">
        <f t="shared" si="18"/>
        <v>12625</v>
      </c>
    </row>
    <row r="99" spans="1:18" ht="68.25" customHeight="1" x14ac:dyDescent="0.25">
      <c r="A99" s="372"/>
      <c r="B99" s="349"/>
      <c r="C99" s="349"/>
      <c r="D99" s="349"/>
      <c r="E99" s="25" t="s">
        <v>132</v>
      </c>
      <c r="F99" s="164" t="s">
        <v>190</v>
      </c>
      <c r="G99" s="117"/>
      <c r="H99" s="119"/>
      <c r="I99" s="119">
        <v>1</v>
      </c>
      <c r="J99" s="120">
        <v>5000</v>
      </c>
      <c r="K99" s="119">
        <v>1</v>
      </c>
      <c r="L99" s="120">
        <v>5250</v>
      </c>
      <c r="M99" s="118">
        <v>1</v>
      </c>
      <c r="N99" s="120">
        <v>5512.5</v>
      </c>
      <c r="O99" s="119">
        <v>1</v>
      </c>
      <c r="P99" s="120">
        <v>2500</v>
      </c>
      <c r="Q99" s="120">
        <f t="shared" si="17"/>
        <v>4</v>
      </c>
      <c r="R99" s="120">
        <f t="shared" si="18"/>
        <v>18262.5</v>
      </c>
    </row>
    <row r="100" spans="1:18" ht="97.5" customHeight="1" x14ac:dyDescent="0.25">
      <c r="A100" s="350"/>
      <c r="B100" s="337"/>
      <c r="C100" s="337"/>
      <c r="D100" s="274" t="s">
        <v>38</v>
      </c>
      <c r="E100" s="165" t="s">
        <v>133</v>
      </c>
      <c r="F100" s="159" t="s">
        <v>193</v>
      </c>
      <c r="G100" s="41"/>
      <c r="H100" s="112"/>
      <c r="I100" s="75">
        <f>SUM(I101:I103)</f>
        <v>60</v>
      </c>
      <c r="J100" s="123">
        <f>SUM(J101:J103)</f>
        <v>213902.8</v>
      </c>
      <c r="K100" s="123">
        <f t="shared" ref="K100:P100" si="22">SUM(K101:K103)</f>
        <v>60</v>
      </c>
      <c r="L100" s="123">
        <f t="shared" si="22"/>
        <v>224597.94</v>
      </c>
      <c r="M100" s="123">
        <f t="shared" si="22"/>
        <v>60</v>
      </c>
      <c r="N100" s="123">
        <f t="shared" si="22"/>
        <v>235827.837</v>
      </c>
      <c r="O100" s="123">
        <f t="shared" si="22"/>
        <v>60</v>
      </c>
      <c r="P100" s="123">
        <f t="shared" si="22"/>
        <v>305000</v>
      </c>
      <c r="Q100" s="123">
        <f t="shared" si="17"/>
        <v>240</v>
      </c>
      <c r="R100" s="123">
        <f t="shared" si="18"/>
        <v>979328.57700000005</v>
      </c>
    </row>
    <row r="101" spans="1:18" ht="59.25" customHeight="1" x14ac:dyDescent="0.25">
      <c r="A101" s="350"/>
      <c r="B101" s="337"/>
      <c r="C101" s="337"/>
      <c r="D101" s="274"/>
      <c r="E101" s="25" t="s">
        <v>134</v>
      </c>
      <c r="F101" s="24" t="s">
        <v>193</v>
      </c>
      <c r="G101" s="14"/>
      <c r="H101" s="17"/>
      <c r="I101" s="17">
        <v>1</v>
      </c>
      <c r="J101" s="18">
        <v>5000</v>
      </c>
      <c r="K101" s="17">
        <v>1</v>
      </c>
      <c r="L101" s="18">
        <v>5250</v>
      </c>
      <c r="M101" s="60">
        <v>1</v>
      </c>
      <c r="N101" s="59">
        <v>5512.5</v>
      </c>
      <c r="O101" s="60">
        <v>1</v>
      </c>
      <c r="P101" s="59">
        <v>2500</v>
      </c>
      <c r="Q101" s="18">
        <f t="shared" si="17"/>
        <v>4</v>
      </c>
      <c r="R101" s="18">
        <f t="shared" si="18"/>
        <v>18262.5</v>
      </c>
    </row>
    <row r="102" spans="1:18" ht="102.75" customHeight="1" x14ac:dyDescent="0.25">
      <c r="A102" s="350"/>
      <c r="B102" s="337"/>
      <c r="C102" s="337"/>
      <c r="D102" s="274"/>
      <c r="E102" s="25" t="s">
        <v>135</v>
      </c>
      <c r="F102" s="24" t="s">
        <v>193</v>
      </c>
      <c r="G102" s="14"/>
      <c r="H102" s="17"/>
      <c r="I102" s="17">
        <v>58</v>
      </c>
      <c r="J102" s="18">
        <v>203902.8</v>
      </c>
      <c r="K102" s="17">
        <v>58</v>
      </c>
      <c r="L102" s="18">
        <v>214097.94</v>
      </c>
      <c r="M102" s="60">
        <v>58</v>
      </c>
      <c r="N102" s="59">
        <v>224802.837</v>
      </c>
      <c r="O102" s="60">
        <v>58</v>
      </c>
      <c r="P102" s="59">
        <v>300000</v>
      </c>
      <c r="Q102" s="18">
        <f t="shared" si="17"/>
        <v>232</v>
      </c>
      <c r="R102" s="18">
        <f t="shared" si="18"/>
        <v>942803.57700000005</v>
      </c>
    </row>
    <row r="103" spans="1:18" ht="42" customHeight="1" x14ac:dyDescent="0.25">
      <c r="A103" s="351"/>
      <c r="B103" s="338"/>
      <c r="C103" s="338"/>
      <c r="D103" s="275"/>
      <c r="E103" s="25" t="s">
        <v>136</v>
      </c>
      <c r="F103" s="24" t="s">
        <v>193</v>
      </c>
      <c r="G103" s="14"/>
      <c r="H103" s="17"/>
      <c r="I103" s="17">
        <v>1</v>
      </c>
      <c r="J103" s="18">
        <v>5000</v>
      </c>
      <c r="K103" s="17">
        <v>1</v>
      </c>
      <c r="L103" s="18">
        <v>5250</v>
      </c>
      <c r="M103" s="19">
        <v>1</v>
      </c>
      <c r="N103" s="19">
        <v>5512.5</v>
      </c>
      <c r="O103" s="19">
        <v>1</v>
      </c>
      <c r="P103" s="19">
        <v>2500</v>
      </c>
      <c r="Q103" s="18">
        <f t="shared" si="17"/>
        <v>4</v>
      </c>
      <c r="R103" s="18">
        <f t="shared" si="18"/>
        <v>18262.5</v>
      </c>
    </row>
    <row r="104" spans="1:18" ht="102" x14ac:dyDescent="0.25">
      <c r="A104" s="282"/>
      <c r="B104" s="279"/>
      <c r="C104" s="276"/>
      <c r="D104" s="273" t="s">
        <v>137</v>
      </c>
      <c r="E104" s="25" t="s">
        <v>138</v>
      </c>
      <c r="F104" s="24" t="s">
        <v>191</v>
      </c>
      <c r="G104" s="14"/>
      <c r="H104" s="17"/>
      <c r="I104" s="80">
        <f>SUM(I105:I107)</f>
        <v>563</v>
      </c>
      <c r="J104" s="20">
        <f>SUM(J105:J107)</f>
        <v>45000</v>
      </c>
      <c r="K104" s="82">
        <f t="shared" ref="K104:P104" si="23">SUM(K105:K107)</f>
        <v>563</v>
      </c>
      <c r="L104" s="82">
        <f t="shared" si="23"/>
        <v>47250</v>
      </c>
      <c r="M104" s="20">
        <f t="shared" si="23"/>
        <v>563</v>
      </c>
      <c r="N104" s="20">
        <f t="shared" si="23"/>
        <v>49612.5</v>
      </c>
      <c r="O104" s="20">
        <f t="shared" si="23"/>
        <v>563</v>
      </c>
      <c r="P104" s="20">
        <f t="shared" si="23"/>
        <v>45516.875</v>
      </c>
      <c r="Q104" s="20">
        <f t="shared" si="17"/>
        <v>2252</v>
      </c>
      <c r="R104" s="20">
        <f t="shared" si="18"/>
        <v>187379.375</v>
      </c>
    </row>
    <row r="105" spans="1:18" ht="51" x14ac:dyDescent="0.25">
      <c r="A105" s="283"/>
      <c r="B105" s="280"/>
      <c r="C105" s="277"/>
      <c r="D105" s="274"/>
      <c r="E105" s="25" t="s">
        <v>139</v>
      </c>
      <c r="F105" s="24" t="s">
        <v>191</v>
      </c>
      <c r="G105" s="14"/>
      <c r="H105" s="17"/>
      <c r="I105" s="17">
        <v>10</v>
      </c>
      <c r="J105" s="18">
        <v>5000</v>
      </c>
      <c r="K105" s="17">
        <v>10</v>
      </c>
      <c r="L105" s="18">
        <v>5250</v>
      </c>
      <c r="M105" s="61">
        <v>10</v>
      </c>
      <c r="N105" s="59">
        <v>5512.5</v>
      </c>
      <c r="O105" s="61">
        <v>10</v>
      </c>
      <c r="P105" s="59">
        <v>2500</v>
      </c>
      <c r="Q105" s="18">
        <f t="shared" si="17"/>
        <v>40</v>
      </c>
      <c r="R105" s="18">
        <f t="shared" si="18"/>
        <v>18262.5</v>
      </c>
    </row>
    <row r="106" spans="1:18" ht="89.25" x14ac:dyDescent="0.25">
      <c r="A106" s="283"/>
      <c r="B106" s="280"/>
      <c r="C106" s="277"/>
      <c r="D106" s="274"/>
      <c r="E106" s="25" t="s">
        <v>140</v>
      </c>
      <c r="F106" s="24" t="s">
        <v>191</v>
      </c>
      <c r="G106" s="14"/>
      <c r="H106" s="17"/>
      <c r="I106" s="17">
        <v>53</v>
      </c>
      <c r="J106" s="18">
        <v>5000</v>
      </c>
      <c r="K106" s="17">
        <v>53</v>
      </c>
      <c r="L106" s="18">
        <v>5250</v>
      </c>
      <c r="M106" s="61">
        <v>53</v>
      </c>
      <c r="N106" s="59">
        <v>5512.5</v>
      </c>
      <c r="O106" s="61">
        <v>53</v>
      </c>
      <c r="P106" s="59">
        <v>2500</v>
      </c>
      <c r="Q106" s="18">
        <f t="shared" si="17"/>
        <v>212</v>
      </c>
      <c r="R106" s="18">
        <f t="shared" si="18"/>
        <v>18262.5</v>
      </c>
    </row>
    <row r="107" spans="1:18" ht="63.75" x14ac:dyDescent="0.25">
      <c r="A107" s="284"/>
      <c r="B107" s="281"/>
      <c r="C107" s="278"/>
      <c r="D107" s="275"/>
      <c r="E107" s="25" t="s">
        <v>141</v>
      </c>
      <c r="F107" s="24" t="s">
        <v>191</v>
      </c>
      <c r="G107" s="14"/>
      <c r="H107" s="17"/>
      <c r="I107" s="17">
        <v>500</v>
      </c>
      <c r="J107" s="18">
        <v>35000</v>
      </c>
      <c r="K107" s="17">
        <v>500</v>
      </c>
      <c r="L107" s="18">
        <v>36750</v>
      </c>
      <c r="M107" s="61">
        <v>500</v>
      </c>
      <c r="N107" s="59">
        <v>38587.5</v>
      </c>
      <c r="O107" s="61">
        <v>500</v>
      </c>
      <c r="P107" s="59">
        <v>40516.875</v>
      </c>
      <c r="Q107" s="18">
        <f t="shared" si="17"/>
        <v>2000</v>
      </c>
      <c r="R107" s="18">
        <f t="shared" si="18"/>
        <v>150854.375</v>
      </c>
    </row>
    <row r="108" spans="1:18" ht="163.5" customHeight="1" x14ac:dyDescent="0.25">
      <c r="A108" s="167"/>
      <c r="B108" s="153"/>
      <c r="C108" s="138"/>
      <c r="D108" s="150" t="s">
        <v>31</v>
      </c>
      <c r="E108" s="25" t="s">
        <v>142</v>
      </c>
      <c r="F108" s="51" t="s">
        <v>194</v>
      </c>
      <c r="G108" s="14"/>
      <c r="H108" s="19"/>
      <c r="I108" s="91">
        <f>SUM(I109:I112)</f>
        <v>155</v>
      </c>
      <c r="J108" s="82">
        <f>SUM(J109:J112)</f>
        <v>67500</v>
      </c>
      <c r="K108" s="82">
        <f t="shared" ref="K108:O108" si="24">SUM(K109:K112)</f>
        <v>155</v>
      </c>
      <c r="L108" s="82">
        <f>SUM(L109:L112)</f>
        <v>68250</v>
      </c>
      <c r="M108" s="82">
        <f t="shared" si="24"/>
        <v>155</v>
      </c>
      <c r="N108" s="82">
        <f>SUM(N109:N112)</f>
        <v>71662.5</v>
      </c>
      <c r="O108" s="82">
        <f t="shared" si="24"/>
        <v>155</v>
      </c>
      <c r="P108" s="82">
        <f>SUM(P109:P112)</f>
        <v>65381.25</v>
      </c>
      <c r="Q108" s="20">
        <f t="shared" si="17"/>
        <v>620</v>
      </c>
      <c r="R108" s="20">
        <f t="shared" si="18"/>
        <v>272793.75</v>
      </c>
    </row>
    <row r="109" spans="1:18" ht="63.75" x14ac:dyDescent="0.25">
      <c r="A109" s="160"/>
      <c r="B109" s="161"/>
      <c r="C109" s="162"/>
      <c r="D109" s="163"/>
      <c r="E109" s="25" t="s">
        <v>143</v>
      </c>
      <c r="F109" s="169" t="s">
        <v>194</v>
      </c>
      <c r="G109" s="117"/>
      <c r="H109" s="118"/>
      <c r="I109" s="119">
        <v>71</v>
      </c>
      <c r="J109" s="120">
        <v>5000</v>
      </c>
      <c r="K109" s="119">
        <v>71</v>
      </c>
      <c r="L109" s="120">
        <v>5250</v>
      </c>
      <c r="M109" s="170">
        <v>71</v>
      </c>
      <c r="N109" s="122">
        <v>5512.5</v>
      </c>
      <c r="O109" s="170">
        <v>71</v>
      </c>
      <c r="P109" s="122">
        <v>2500</v>
      </c>
      <c r="Q109" s="120">
        <f t="shared" si="17"/>
        <v>284</v>
      </c>
      <c r="R109" s="120">
        <f t="shared" si="18"/>
        <v>18262.5</v>
      </c>
    </row>
    <row r="110" spans="1:18" ht="51" x14ac:dyDescent="0.25">
      <c r="A110" s="156"/>
      <c r="B110" s="154"/>
      <c r="C110" s="139"/>
      <c r="D110" s="151"/>
      <c r="E110" s="158" t="s">
        <v>144</v>
      </c>
      <c r="F110" s="168" t="s">
        <v>194</v>
      </c>
      <c r="G110" s="41"/>
      <c r="H110" s="111"/>
      <c r="I110" s="112">
        <v>10</v>
      </c>
      <c r="J110" s="113">
        <v>5000</v>
      </c>
      <c r="K110" s="112">
        <v>10</v>
      </c>
      <c r="L110" s="113">
        <v>5250</v>
      </c>
      <c r="M110" s="114">
        <v>10</v>
      </c>
      <c r="N110" s="115">
        <v>5512.5</v>
      </c>
      <c r="O110" s="114">
        <v>10</v>
      </c>
      <c r="P110" s="115">
        <v>2500</v>
      </c>
      <c r="Q110" s="113">
        <f t="shared" si="17"/>
        <v>40</v>
      </c>
      <c r="R110" s="113">
        <f t="shared" si="18"/>
        <v>18262.5</v>
      </c>
    </row>
    <row r="111" spans="1:18" ht="46.5" customHeight="1" x14ac:dyDescent="0.25">
      <c r="A111" s="156"/>
      <c r="B111" s="154"/>
      <c r="C111" s="139"/>
      <c r="D111" s="151"/>
      <c r="E111" s="25" t="s">
        <v>145</v>
      </c>
      <c r="F111" s="169" t="s">
        <v>194</v>
      </c>
      <c r="G111" s="117"/>
      <c r="H111" s="118"/>
      <c r="I111" s="119">
        <v>71</v>
      </c>
      <c r="J111" s="120">
        <v>5000</v>
      </c>
      <c r="K111" s="119">
        <v>71</v>
      </c>
      <c r="L111" s="120">
        <v>5250</v>
      </c>
      <c r="M111" s="170">
        <v>71</v>
      </c>
      <c r="N111" s="122">
        <v>5512.5</v>
      </c>
      <c r="O111" s="170">
        <v>71</v>
      </c>
      <c r="P111" s="122">
        <v>2500</v>
      </c>
      <c r="Q111" s="120">
        <f t="shared" si="17"/>
        <v>284</v>
      </c>
      <c r="R111" s="120">
        <f t="shared" si="18"/>
        <v>18262.5</v>
      </c>
    </row>
    <row r="112" spans="1:18" ht="128.25" customHeight="1" x14ac:dyDescent="0.25">
      <c r="A112" s="156"/>
      <c r="B112" s="155"/>
      <c r="C112" s="140"/>
      <c r="D112" s="152"/>
      <c r="E112" s="158" t="s">
        <v>146</v>
      </c>
      <c r="F112" s="168" t="s">
        <v>194</v>
      </c>
      <c r="G112" s="41"/>
      <c r="H112" s="111"/>
      <c r="I112" s="112">
        <v>3</v>
      </c>
      <c r="J112" s="113">
        <v>52500</v>
      </c>
      <c r="K112" s="112">
        <v>3</v>
      </c>
      <c r="L112" s="113">
        <v>52500</v>
      </c>
      <c r="M112" s="128">
        <v>3</v>
      </c>
      <c r="N112" s="115">
        <v>55125</v>
      </c>
      <c r="O112" s="128">
        <v>3</v>
      </c>
      <c r="P112" s="115">
        <v>57881.25</v>
      </c>
      <c r="Q112" s="113">
        <f t="shared" si="17"/>
        <v>12</v>
      </c>
      <c r="R112" s="113">
        <f t="shared" si="18"/>
        <v>218006.25</v>
      </c>
    </row>
    <row r="113" spans="1:18" ht="153" x14ac:dyDescent="0.25">
      <c r="A113" s="368"/>
      <c r="B113" s="374"/>
      <c r="C113" s="344"/>
      <c r="D113" s="273" t="s">
        <v>149</v>
      </c>
      <c r="E113" s="25" t="s">
        <v>147</v>
      </c>
      <c r="F113" s="24" t="s">
        <v>190</v>
      </c>
      <c r="G113" s="14"/>
      <c r="H113" s="19"/>
      <c r="I113" s="91">
        <f>SUM(I114)</f>
        <v>750</v>
      </c>
      <c r="J113" s="82">
        <f>SUM(J114)</f>
        <v>5000</v>
      </c>
      <c r="K113" s="82">
        <f t="shared" ref="K113:O113" si="25">SUM(K114)</f>
        <v>1</v>
      </c>
      <c r="L113" s="82">
        <v>5000</v>
      </c>
      <c r="M113" s="82">
        <f t="shared" si="25"/>
        <v>1</v>
      </c>
      <c r="N113" s="82">
        <v>5000</v>
      </c>
      <c r="O113" s="82">
        <f t="shared" si="25"/>
        <v>1</v>
      </c>
      <c r="P113" s="82">
        <v>5000</v>
      </c>
      <c r="Q113" s="20">
        <f t="shared" si="17"/>
        <v>753</v>
      </c>
      <c r="R113" s="20">
        <f t="shared" si="18"/>
        <v>20000</v>
      </c>
    </row>
    <row r="114" spans="1:18" ht="113.25" customHeight="1" x14ac:dyDescent="0.25">
      <c r="A114" s="373"/>
      <c r="B114" s="375"/>
      <c r="C114" s="376"/>
      <c r="D114" s="275"/>
      <c r="E114" s="25" t="s">
        <v>148</v>
      </c>
      <c r="F114" s="24" t="s">
        <v>190</v>
      </c>
      <c r="G114" s="14"/>
      <c r="H114" s="19"/>
      <c r="I114" s="17">
        <v>750</v>
      </c>
      <c r="J114" s="18">
        <v>5000</v>
      </c>
      <c r="K114" s="17">
        <v>1</v>
      </c>
      <c r="L114" s="18">
        <v>5250</v>
      </c>
      <c r="M114" s="19">
        <v>1</v>
      </c>
      <c r="N114" s="65">
        <v>5512.5</v>
      </c>
      <c r="O114" s="19">
        <v>1</v>
      </c>
      <c r="P114" s="65">
        <v>2500</v>
      </c>
      <c r="Q114" s="18">
        <f t="shared" si="17"/>
        <v>753</v>
      </c>
      <c r="R114" s="18">
        <f t="shared" si="18"/>
        <v>18262.5</v>
      </c>
    </row>
    <row r="115" spans="1:18" ht="55.5" customHeight="1" x14ac:dyDescent="0.25">
      <c r="A115" s="368"/>
      <c r="B115" s="369"/>
      <c r="C115" s="369"/>
      <c r="D115" s="273" t="s">
        <v>150</v>
      </c>
      <c r="E115" s="25" t="s">
        <v>151</v>
      </c>
      <c r="F115" s="24"/>
      <c r="G115" s="14"/>
      <c r="H115" s="19"/>
      <c r="I115" s="80">
        <f>SUM(I116)</f>
        <v>750</v>
      </c>
      <c r="J115" s="20">
        <f>SUM(J116)</f>
        <v>5000</v>
      </c>
      <c r="K115" s="20">
        <f t="shared" ref="K115:O115" si="26">SUM(K116)</f>
        <v>750</v>
      </c>
      <c r="L115" s="20">
        <f t="shared" si="26"/>
        <v>5250</v>
      </c>
      <c r="M115" s="20">
        <f t="shared" si="26"/>
        <v>750</v>
      </c>
      <c r="N115" s="20">
        <f t="shared" si="26"/>
        <v>5512.5</v>
      </c>
      <c r="O115" s="20">
        <f t="shared" si="26"/>
        <v>750</v>
      </c>
      <c r="P115" s="20">
        <v>5788.125</v>
      </c>
      <c r="Q115" s="20">
        <f t="shared" si="17"/>
        <v>3000</v>
      </c>
      <c r="R115" s="20">
        <f t="shared" si="18"/>
        <v>21550.625</v>
      </c>
    </row>
    <row r="116" spans="1:18" ht="67.5" customHeight="1" x14ac:dyDescent="0.25">
      <c r="A116" s="351"/>
      <c r="B116" s="338"/>
      <c r="C116" s="338"/>
      <c r="D116" s="275"/>
      <c r="E116" s="25" t="s">
        <v>152</v>
      </c>
      <c r="F116" s="24" t="s">
        <v>195</v>
      </c>
      <c r="G116" s="14"/>
      <c r="H116" s="19"/>
      <c r="I116" s="17">
        <v>750</v>
      </c>
      <c r="J116" s="18">
        <v>5000</v>
      </c>
      <c r="K116" s="17">
        <v>750</v>
      </c>
      <c r="L116" s="18">
        <v>5250</v>
      </c>
      <c r="M116" s="17">
        <v>750</v>
      </c>
      <c r="N116" s="18">
        <v>5512.5</v>
      </c>
      <c r="O116" s="61">
        <v>750</v>
      </c>
      <c r="P116" s="59">
        <v>2500</v>
      </c>
      <c r="Q116" s="18">
        <f t="shared" si="17"/>
        <v>3000</v>
      </c>
      <c r="R116" s="18">
        <f t="shared" si="18"/>
        <v>18262.5</v>
      </c>
    </row>
    <row r="117" spans="1:18" ht="42.75" customHeight="1" x14ac:dyDescent="0.25">
      <c r="A117" s="96"/>
      <c r="B117" s="10"/>
      <c r="C117" s="288" t="s">
        <v>32</v>
      </c>
      <c r="D117" s="289"/>
      <c r="E117" s="83" t="s">
        <v>153</v>
      </c>
      <c r="F117" s="81"/>
      <c r="G117" s="49"/>
      <c r="H117" s="84">
        <f>SUM(H118)</f>
        <v>0</v>
      </c>
      <c r="I117" s="84">
        <f t="shared" ref="I117:R117" si="27">SUM(I118)</f>
        <v>13</v>
      </c>
      <c r="J117" s="84">
        <f t="shared" si="27"/>
        <v>70000</v>
      </c>
      <c r="K117" s="84">
        <f t="shared" si="27"/>
        <v>13</v>
      </c>
      <c r="L117" s="84">
        <f t="shared" si="27"/>
        <v>73500</v>
      </c>
      <c r="M117" s="84">
        <f t="shared" si="27"/>
        <v>13</v>
      </c>
      <c r="N117" s="84">
        <f t="shared" si="27"/>
        <v>77175</v>
      </c>
      <c r="O117" s="84">
        <f t="shared" si="27"/>
        <v>13</v>
      </c>
      <c r="P117" s="84">
        <f t="shared" si="27"/>
        <v>81032</v>
      </c>
      <c r="Q117" s="84">
        <f t="shared" si="27"/>
        <v>52</v>
      </c>
      <c r="R117" s="84">
        <f t="shared" si="27"/>
        <v>301707</v>
      </c>
    </row>
    <row r="118" spans="1:18" ht="90" customHeight="1" x14ac:dyDescent="0.25">
      <c r="A118" s="227"/>
      <c r="B118" s="228"/>
      <c r="C118" s="246"/>
      <c r="D118" s="247" t="s">
        <v>33</v>
      </c>
      <c r="E118" s="25" t="s">
        <v>154</v>
      </c>
      <c r="F118" s="117" t="s">
        <v>196</v>
      </c>
      <c r="G118" s="117"/>
      <c r="H118" s="119"/>
      <c r="I118" s="135">
        <v>13</v>
      </c>
      <c r="J118" s="248">
        <f>SUM(J119:J120)</f>
        <v>70000</v>
      </c>
      <c r="K118" s="249">
        <v>13</v>
      </c>
      <c r="L118" s="250">
        <f>SUM(L119:L120)</f>
        <v>73500</v>
      </c>
      <c r="M118" s="250">
        <v>13</v>
      </c>
      <c r="N118" s="250">
        <f t="shared" ref="N118:O118" si="28">SUM(N119:N120)</f>
        <v>77175</v>
      </c>
      <c r="O118" s="250">
        <f t="shared" si="28"/>
        <v>13</v>
      </c>
      <c r="P118" s="250">
        <f>SUM(P119:P120)</f>
        <v>81032</v>
      </c>
      <c r="Q118" s="248">
        <f t="shared" si="17"/>
        <v>52</v>
      </c>
      <c r="R118" s="248">
        <f>SUM(J118,L118,N118,P118)</f>
        <v>301707</v>
      </c>
    </row>
    <row r="119" spans="1:18" ht="144" customHeight="1" x14ac:dyDescent="0.25">
      <c r="A119" s="283"/>
      <c r="B119" s="280"/>
      <c r="C119" s="277"/>
      <c r="D119" s="274" t="s">
        <v>155</v>
      </c>
      <c r="E119" s="158" t="s">
        <v>156</v>
      </c>
      <c r="F119" s="41" t="s">
        <v>196</v>
      </c>
      <c r="G119" s="41"/>
      <c r="H119" s="112"/>
      <c r="I119" s="112">
        <v>12</v>
      </c>
      <c r="J119" s="113">
        <v>35000</v>
      </c>
      <c r="K119" s="113">
        <v>12</v>
      </c>
      <c r="L119" s="113">
        <v>36750</v>
      </c>
      <c r="M119" s="114">
        <v>12</v>
      </c>
      <c r="N119" s="115">
        <v>38587.5</v>
      </c>
      <c r="O119" s="114">
        <v>12</v>
      </c>
      <c r="P119" s="115">
        <v>40516</v>
      </c>
      <c r="Q119" s="113">
        <f t="shared" si="17"/>
        <v>48</v>
      </c>
      <c r="R119" s="113">
        <f t="shared" si="18"/>
        <v>150853.5</v>
      </c>
    </row>
    <row r="120" spans="1:18" ht="113.25" customHeight="1" x14ac:dyDescent="0.25">
      <c r="A120" s="372"/>
      <c r="B120" s="371"/>
      <c r="C120" s="349"/>
      <c r="D120" s="370"/>
      <c r="E120" s="25" t="s">
        <v>157</v>
      </c>
      <c r="F120" s="117" t="s">
        <v>196</v>
      </c>
      <c r="G120" s="117"/>
      <c r="H120" s="119"/>
      <c r="I120" s="119">
        <v>1</v>
      </c>
      <c r="J120" s="120">
        <v>35000</v>
      </c>
      <c r="K120" s="119">
        <v>1</v>
      </c>
      <c r="L120" s="120">
        <v>36750</v>
      </c>
      <c r="M120" s="170">
        <v>1</v>
      </c>
      <c r="N120" s="122">
        <v>38587.5</v>
      </c>
      <c r="O120" s="118">
        <v>1</v>
      </c>
      <c r="P120" s="122">
        <v>40516</v>
      </c>
      <c r="Q120" s="120">
        <f t="shared" si="17"/>
        <v>4</v>
      </c>
      <c r="R120" s="120">
        <f t="shared" si="18"/>
        <v>150853.5</v>
      </c>
    </row>
    <row r="121" spans="1:18" ht="44.25" customHeight="1" x14ac:dyDescent="0.25">
      <c r="A121" s="97"/>
      <c r="B121" s="29"/>
      <c r="C121" s="271" t="s">
        <v>158</v>
      </c>
      <c r="D121" s="272"/>
      <c r="E121" s="171" t="s">
        <v>159</v>
      </c>
      <c r="F121" s="172"/>
      <c r="G121" s="74"/>
      <c r="H121" s="75">
        <f>SUM(H122)</f>
        <v>0</v>
      </c>
      <c r="I121" s="75"/>
      <c r="J121" s="123">
        <f t="shared" ref="J121:R121" si="29">SUM(J122)</f>
        <v>30000</v>
      </c>
      <c r="K121" s="123"/>
      <c r="L121" s="123">
        <f t="shared" si="29"/>
        <v>31500</v>
      </c>
      <c r="M121" s="123"/>
      <c r="N121" s="123">
        <f t="shared" si="29"/>
        <v>33075</v>
      </c>
      <c r="O121" s="123"/>
      <c r="P121" s="123">
        <f t="shared" si="29"/>
        <v>31440.625</v>
      </c>
      <c r="Q121" s="123"/>
      <c r="R121" s="123">
        <f t="shared" si="29"/>
        <v>126015.625</v>
      </c>
    </row>
    <row r="122" spans="1:18" ht="106.5" customHeight="1" x14ac:dyDescent="0.25">
      <c r="A122" s="282"/>
      <c r="B122" s="279"/>
      <c r="C122" s="276"/>
      <c r="D122" s="273" t="s">
        <v>160</v>
      </c>
      <c r="E122" s="25" t="s">
        <v>161</v>
      </c>
      <c r="F122" s="24" t="s">
        <v>196</v>
      </c>
      <c r="G122" s="14"/>
      <c r="H122" s="17"/>
      <c r="I122" s="17">
        <f>SUM(I123:I124)</f>
        <v>13</v>
      </c>
      <c r="J122" s="18">
        <f>SUM(J123:J124)</f>
        <v>30000</v>
      </c>
      <c r="K122" s="18">
        <f t="shared" ref="K122:P122" si="30">SUM(K123:K124)</f>
        <v>1</v>
      </c>
      <c r="L122" s="18">
        <f t="shared" si="30"/>
        <v>31500</v>
      </c>
      <c r="M122" s="18">
        <f t="shared" si="30"/>
        <v>1</v>
      </c>
      <c r="N122" s="18">
        <f t="shared" si="30"/>
        <v>33075</v>
      </c>
      <c r="O122" s="18">
        <f t="shared" si="30"/>
        <v>1</v>
      </c>
      <c r="P122" s="18">
        <f t="shared" si="30"/>
        <v>31440.625</v>
      </c>
      <c r="Q122" s="18">
        <f t="shared" si="17"/>
        <v>16</v>
      </c>
      <c r="R122" s="18">
        <f t="shared" si="18"/>
        <v>126015.625</v>
      </c>
    </row>
    <row r="123" spans="1:18" ht="71.25" customHeight="1" x14ac:dyDescent="0.25">
      <c r="A123" s="283"/>
      <c r="B123" s="280"/>
      <c r="C123" s="277"/>
      <c r="D123" s="274"/>
      <c r="E123" s="25" t="s">
        <v>162</v>
      </c>
      <c r="F123" s="24" t="s">
        <v>196</v>
      </c>
      <c r="G123" s="14"/>
      <c r="H123" s="17"/>
      <c r="I123" s="17">
        <v>1</v>
      </c>
      <c r="J123" s="18">
        <v>25000</v>
      </c>
      <c r="K123" s="17">
        <v>1</v>
      </c>
      <c r="L123" s="18">
        <v>26250</v>
      </c>
      <c r="M123" s="60">
        <v>1</v>
      </c>
      <c r="N123" s="59">
        <v>27562.5</v>
      </c>
      <c r="O123" s="19">
        <v>1</v>
      </c>
      <c r="P123" s="59">
        <v>28940.625</v>
      </c>
      <c r="Q123" s="18">
        <f t="shared" si="17"/>
        <v>4</v>
      </c>
      <c r="R123" s="18">
        <f t="shared" si="18"/>
        <v>107753.125</v>
      </c>
    </row>
    <row r="124" spans="1:18" ht="54.75" customHeight="1" x14ac:dyDescent="0.25">
      <c r="A124" s="284"/>
      <c r="B124" s="281"/>
      <c r="C124" s="278"/>
      <c r="D124" s="275"/>
      <c r="E124" s="25" t="s">
        <v>163</v>
      </c>
      <c r="F124" s="24" t="s">
        <v>196</v>
      </c>
      <c r="G124" s="14"/>
      <c r="H124" s="17"/>
      <c r="I124" s="17">
        <v>12</v>
      </c>
      <c r="J124" s="18">
        <v>5000</v>
      </c>
      <c r="K124" s="6"/>
      <c r="L124" s="18">
        <v>5250</v>
      </c>
      <c r="M124" s="66"/>
      <c r="N124" s="59">
        <v>5512.5</v>
      </c>
      <c r="O124" s="60"/>
      <c r="P124" s="59">
        <v>2500</v>
      </c>
      <c r="Q124" s="18">
        <f t="shared" si="17"/>
        <v>12</v>
      </c>
      <c r="R124" s="18">
        <f t="shared" si="18"/>
        <v>18262.5</v>
      </c>
    </row>
    <row r="125" spans="1:18" ht="81.75" customHeight="1" x14ac:dyDescent="0.25">
      <c r="A125" s="96"/>
      <c r="B125" s="10"/>
      <c r="C125" s="288" t="s">
        <v>25</v>
      </c>
      <c r="D125" s="289"/>
      <c r="E125" s="83" t="s">
        <v>164</v>
      </c>
      <c r="F125" s="81"/>
      <c r="G125" s="49"/>
      <c r="H125" s="20">
        <f>SUM(H126,H132)</f>
        <v>25000</v>
      </c>
      <c r="I125" s="20"/>
      <c r="J125" s="20">
        <f t="shared" ref="J125:R125" si="31">SUM(J126,J127,J132)</f>
        <v>452000</v>
      </c>
      <c r="K125" s="20"/>
      <c r="L125" s="20">
        <f t="shared" si="31"/>
        <v>474600</v>
      </c>
      <c r="M125" s="20"/>
      <c r="N125" s="20">
        <f t="shared" si="31"/>
        <v>498330</v>
      </c>
      <c r="O125" s="20"/>
      <c r="P125" s="20">
        <f t="shared" si="31"/>
        <v>523246.5</v>
      </c>
      <c r="Q125" s="20"/>
      <c r="R125" s="20">
        <f t="shared" si="31"/>
        <v>1948176.5</v>
      </c>
    </row>
    <row r="126" spans="1:18" ht="120" customHeight="1" x14ac:dyDescent="0.25">
      <c r="A126" s="96"/>
      <c r="B126" s="10"/>
      <c r="C126" s="11"/>
      <c r="D126" s="12" t="s">
        <v>26</v>
      </c>
      <c r="E126" s="25" t="s">
        <v>165</v>
      </c>
      <c r="F126" s="52" t="s">
        <v>194</v>
      </c>
      <c r="G126" s="14"/>
      <c r="H126" s="18">
        <v>25000</v>
      </c>
      <c r="I126" s="17">
        <v>22</v>
      </c>
      <c r="J126" s="18">
        <f>SUM(J127+J132)</f>
        <v>226000</v>
      </c>
      <c r="K126" s="18">
        <v>22</v>
      </c>
      <c r="L126" s="18">
        <f>SUM(L127+L132)</f>
        <v>237300</v>
      </c>
      <c r="M126" s="18">
        <v>22</v>
      </c>
      <c r="N126" s="18">
        <f>SUM(N127+N132)</f>
        <v>249165</v>
      </c>
      <c r="O126" s="18">
        <v>22</v>
      </c>
      <c r="P126" s="18">
        <f t="shared" ref="P126" si="32">SUM(P127+P132)</f>
        <v>261623.25</v>
      </c>
      <c r="Q126" s="18">
        <f t="shared" si="17"/>
        <v>88</v>
      </c>
      <c r="R126" s="18">
        <f t="shared" si="18"/>
        <v>974088.25</v>
      </c>
    </row>
    <row r="127" spans="1:18" ht="76.5" x14ac:dyDescent="0.25">
      <c r="A127" s="177"/>
      <c r="B127" s="178"/>
      <c r="C127" s="147"/>
      <c r="D127" s="179" t="s">
        <v>35</v>
      </c>
      <c r="E127" s="25" t="s">
        <v>166</v>
      </c>
      <c r="F127" s="252" t="s">
        <v>194</v>
      </c>
      <c r="G127" s="117"/>
      <c r="H127" s="119">
        <f>SUM(H128:H131)</f>
        <v>0</v>
      </c>
      <c r="I127" s="253">
        <v>10</v>
      </c>
      <c r="J127" s="254">
        <f>SUM(J128:J131)</f>
        <v>80000</v>
      </c>
      <c r="K127" s="254">
        <v>10</v>
      </c>
      <c r="L127" s="120">
        <f>SUM(J127*5%+J127)</f>
        <v>84000</v>
      </c>
      <c r="M127" s="254">
        <v>10</v>
      </c>
      <c r="N127" s="254">
        <f>SUM(L127*5%+L127)</f>
        <v>88200</v>
      </c>
      <c r="O127" s="254">
        <v>10</v>
      </c>
      <c r="P127" s="254">
        <f>SUM(N127*5%+N127)</f>
        <v>92610</v>
      </c>
      <c r="Q127" s="120">
        <f t="shared" si="17"/>
        <v>40</v>
      </c>
      <c r="R127" s="120">
        <f t="shared" si="18"/>
        <v>344810</v>
      </c>
    </row>
    <row r="128" spans="1:18" ht="51" x14ac:dyDescent="0.25">
      <c r="A128" s="156"/>
      <c r="B128" s="154"/>
      <c r="C128" s="139"/>
      <c r="D128" s="151"/>
      <c r="E128" s="158" t="s">
        <v>167</v>
      </c>
      <c r="F128" s="251" t="s">
        <v>194</v>
      </c>
      <c r="G128" s="41"/>
      <c r="H128" s="112"/>
      <c r="I128" s="112">
        <v>5</v>
      </c>
      <c r="J128" s="113">
        <v>25000</v>
      </c>
      <c r="K128" s="112">
        <v>5</v>
      </c>
      <c r="L128" s="113">
        <v>26250</v>
      </c>
      <c r="M128" s="128">
        <v>5</v>
      </c>
      <c r="N128" s="115">
        <v>27562.5</v>
      </c>
      <c r="O128" s="111">
        <v>5</v>
      </c>
      <c r="P128" s="115">
        <v>28940.625</v>
      </c>
      <c r="Q128" s="113">
        <f t="shared" si="17"/>
        <v>20</v>
      </c>
      <c r="R128" s="113">
        <f t="shared" si="18"/>
        <v>107753.125</v>
      </c>
    </row>
    <row r="129" spans="1:18" ht="51" x14ac:dyDescent="0.25">
      <c r="A129" s="156"/>
      <c r="B129" s="154"/>
      <c r="C129" s="139"/>
      <c r="D129" s="151"/>
      <c r="E129" s="25" t="s">
        <v>168</v>
      </c>
      <c r="F129" s="52" t="s">
        <v>194</v>
      </c>
      <c r="G129" s="14"/>
      <c r="H129" s="17"/>
      <c r="I129" s="17">
        <v>5</v>
      </c>
      <c r="J129" s="18">
        <v>25000</v>
      </c>
      <c r="K129" s="17">
        <v>5</v>
      </c>
      <c r="L129" s="18">
        <v>26250</v>
      </c>
      <c r="M129" s="60">
        <v>5</v>
      </c>
      <c r="N129" s="59">
        <v>27562.5</v>
      </c>
      <c r="O129" s="19">
        <v>5</v>
      </c>
      <c r="P129" s="59">
        <v>28940.625</v>
      </c>
      <c r="Q129" s="18">
        <f t="shared" si="17"/>
        <v>20</v>
      </c>
      <c r="R129" s="18">
        <f t="shared" si="18"/>
        <v>107753.125</v>
      </c>
    </row>
    <row r="130" spans="1:18" ht="76.5" x14ac:dyDescent="0.25">
      <c r="A130" s="156"/>
      <c r="B130" s="154"/>
      <c r="C130" s="139"/>
      <c r="D130" s="151"/>
      <c r="E130" s="25" t="s">
        <v>169</v>
      </c>
      <c r="F130" s="52" t="s">
        <v>194</v>
      </c>
      <c r="G130" s="14"/>
      <c r="H130" s="17"/>
      <c r="I130" s="17">
        <v>5</v>
      </c>
      <c r="J130" s="18">
        <v>25000</v>
      </c>
      <c r="K130" s="17">
        <v>5</v>
      </c>
      <c r="L130" s="18">
        <v>26250</v>
      </c>
      <c r="M130" s="60">
        <v>5</v>
      </c>
      <c r="N130" s="59">
        <v>27562.5</v>
      </c>
      <c r="O130" s="17">
        <v>5</v>
      </c>
      <c r="P130" s="59">
        <v>28940.625</v>
      </c>
      <c r="Q130" s="18">
        <f t="shared" si="17"/>
        <v>20</v>
      </c>
      <c r="R130" s="18">
        <f t="shared" si="18"/>
        <v>107753.125</v>
      </c>
    </row>
    <row r="131" spans="1:18" ht="87.75" customHeight="1" x14ac:dyDescent="0.25">
      <c r="A131" s="157"/>
      <c r="B131" s="155"/>
      <c r="C131" s="140"/>
      <c r="D131" s="152"/>
      <c r="E131" s="25" t="s">
        <v>170</v>
      </c>
      <c r="F131" s="52" t="s">
        <v>194</v>
      </c>
      <c r="G131" s="14"/>
      <c r="H131" s="17"/>
      <c r="I131" s="17">
        <v>10</v>
      </c>
      <c r="J131" s="18">
        <v>5000</v>
      </c>
      <c r="K131" s="17">
        <v>10</v>
      </c>
      <c r="L131" s="18">
        <v>5250</v>
      </c>
      <c r="M131" s="17">
        <v>10</v>
      </c>
      <c r="N131" s="59">
        <v>5512.5</v>
      </c>
      <c r="O131" s="19">
        <v>10</v>
      </c>
      <c r="P131" s="19">
        <v>2500</v>
      </c>
      <c r="Q131" s="18">
        <f t="shared" si="17"/>
        <v>40</v>
      </c>
      <c r="R131" s="18">
        <f t="shared" si="18"/>
        <v>18262.5</v>
      </c>
    </row>
    <row r="132" spans="1:18" ht="76.5" x14ac:dyDescent="0.25">
      <c r="A132" s="177"/>
      <c r="B132" s="178"/>
      <c r="C132" s="147"/>
      <c r="D132" s="179" t="s">
        <v>34</v>
      </c>
      <c r="E132" s="180" t="s">
        <v>171</v>
      </c>
      <c r="F132" s="117" t="s">
        <v>196</v>
      </c>
      <c r="G132" s="117"/>
      <c r="H132" s="119"/>
      <c r="I132" s="119">
        <f>SUM(I133)</f>
        <v>12</v>
      </c>
      <c r="J132" s="120">
        <f>SUM(J133)</f>
        <v>146000</v>
      </c>
      <c r="K132" s="120">
        <f t="shared" ref="K132" si="33">SUM(K133)</f>
        <v>12</v>
      </c>
      <c r="L132" s="120">
        <f>SUM(J132*5%+J132)</f>
        <v>153300</v>
      </c>
      <c r="M132" s="120">
        <v>12</v>
      </c>
      <c r="N132" s="120">
        <f t="shared" ref="N132:P132" si="34">SUM(L132*5%+L132)</f>
        <v>160965</v>
      </c>
      <c r="O132" s="120">
        <v>12</v>
      </c>
      <c r="P132" s="120">
        <f t="shared" si="34"/>
        <v>169013.25</v>
      </c>
      <c r="Q132" s="120">
        <f t="shared" si="17"/>
        <v>48</v>
      </c>
      <c r="R132" s="120">
        <f t="shared" si="18"/>
        <v>629278.25</v>
      </c>
    </row>
    <row r="133" spans="1:18" ht="99" customHeight="1" x14ac:dyDescent="0.25">
      <c r="A133" s="160"/>
      <c r="B133" s="161"/>
      <c r="C133" s="162"/>
      <c r="D133" s="163"/>
      <c r="E133" s="158" t="s">
        <v>172</v>
      </c>
      <c r="F133" s="71" t="s">
        <v>196</v>
      </c>
      <c r="G133" s="173"/>
      <c r="H133" s="174"/>
      <c r="I133" s="175">
        <v>12</v>
      </c>
      <c r="J133" s="37">
        <v>146000</v>
      </c>
      <c r="K133" s="176">
        <v>12</v>
      </c>
      <c r="L133" s="113">
        <v>153300</v>
      </c>
      <c r="M133" s="128">
        <v>12</v>
      </c>
      <c r="N133" s="115">
        <v>160965</v>
      </c>
      <c r="O133" s="115">
        <v>12</v>
      </c>
      <c r="P133" s="115">
        <v>169013.25</v>
      </c>
      <c r="Q133" s="113">
        <f t="shared" si="17"/>
        <v>48</v>
      </c>
      <c r="R133" s="113">
        <f t="shared" si="18"/>
        <v>629278.25</v>
      </c>
    </row>
    <row r="134" spans="1:18" ht="106.5" customHeight="1" x14ac:dyDescent="0.25">
      <c r="A134" s="30"/>
      <c r="B134" s="31"/>
      <c r="C134" s="269" t="s">
        <v>173</v>
      </c>
      <c r="D134" s="270"/>
      <c r="E134" s="83" t="s">
        <v>174</v>
      </c>
      <c r="F134" s="86"/>
      <c r="G134" s="87"/>
      <c r="H134" s="88">
        <f>SUM(H135,H136,H137,H138)</f>
        <v>0</v>
      </c>
      <c r="I134" s="88"/>
      <c r="J134" s="88">
        <f t="shared" ref="J134:R134" si="35">SUM(J135,J136,J137,J138)</f>
        <v>20000</v>
      </c>
      <c r="K134" s="88"/>
      <c r="L134" s="88">
        <f t="shared" si="35"/>
        <v>15500</v>
      </c>
      <c r="M134" s="88"/>
      <c r="N134" s="88">
        <f t="shared" si="35"/>
        <v>25000</v>
      </c>
      <c r="O134" s="88"/>
      <c r="P134" s="88">
        <f t="shared" si="35"/>
        <v>12500</v>
      </c>
      <c r="Q134" s="88"/>
      <c r="R134" s="88">
        <f t="shared" si="35"/>
        <v>73000</v>
      </c>
    </row>
    <row r="135" spans="1:18" ht="118.5" customHeight="1" x14ac:dyDescent="0.25">
      <c r="A135" s="30"/>
      <c r="B135" s="31"/>
      <c r="C135" s="32"/>
      <c r="D135" s="85" t="s">
        <v>175</v>
      </c>
      <c r="E135" s="25" t="s">
        <v>176</v>
      </c>
      <c r="F135" s="53" t="s">
        <v>37</v>
      </c>
      <c r="G135" s="53"/>
      <c r="H135" s="30"/>
      <c r="I135" s="48">
        <f>SUM(I136:I138)</f>
        <v>12</v>
      </c>
      <c r="J135" s="48">
        <f>SUM(J136:J138)</f>
        <v>10000</v>
      </c>
      <c r="K135" s="48">
        <v>12</v>
      </c>
      <c r="L135" s="18">
        <v>5000</v>
      </c>
      <c r="M135" s="67">
        <v>12</v>
      </c>
      <c r="N135" s="67">
        <v>5000</v>
      </c>
      <c r="O135" s="67">
        <v>12</v>
      </c>
      <c r="P135" s="67">
        <v>5000</v>
      </c>
      <c r="Q135" s="18">
        <f t="shared" si="17"/>
        <v>48</v>
      </c>
      <c r="R135" s="18">
        <f t="shared" si="18"/>
        <v>25000</v>
      </c>
    </row>
    <row r="136" spans="1:18" ht="150" customHeight="1" x14ac:dyDescent="0.25">
      <c r="A136" s="30"/>
      <c r="B136" s="31"/>
      <c r="C136" s="32"/>
      <c r="D136" s="33" t="s">
        <v>177</v>
      </c>
      <c r="E136" s="258" t="s">
        <v>178</v>
      </c>
      <c r="F136" s="53" t="s">
        <v>37</v>
      </c>
      <c r="G136" s="53"/>
      <c r="H136" s="30"/>
      <c r="I136" s="48">
        <v>1</v>
      </c>
      <c r="J136" s="48">
        <f>SUM(J137:J138)</f>
        <v>5000</v>
      </c>
      <c r="K136" s="48">
        <v>1</v>
      </c>
      <c r="L136" s="120">
        <f>SUM(L137:L138)</f>
        <v>5250</v>
      </c>
      <c r="M136" s="48">
        <v>1</v>
      </c>
      <c r="N136" s="120">
        <f>SUM(N137:N138)</f>
        <v>10000</v>
      </c>
      <c r="O136" s="67">
        <v>1</v>
      </c>
      <c r="P136" s="67">
        <v>2500</v>
      </c>
      <c r="Q136" s="120">
        <f t="shared" si="17"/>
        <v>4</v>
      </c>
      <c r="R136" s="120">
        <f t="shared" si="18"/>
        <v>22750</v>
      </c>
    </row>
    <row r="137" spans="1:18" ht="127.5" x14ac:dyDescent="0.25">
      <c r="A137" s="174"/>
      <c r="B137" s="255"/>
      <c r="C137" s="256"/>
      <c r="D137" s="166" t="s">
        <v>179</v>
      </c>
      <c r="E137" s="97" t="s">
        <v>180</v>
      </c>
      <c r="F137" s="173" t="s">
        <v>193</v>
      </c>
      <c r="G137" s="173"/>
      <c r="H137" s="174"/>
      <c r="I137" s="176">
        <v>10</v>
      </c>
      <c r="J137" s="176">
        <v>2500</v>
      </c>
      <c r="K137" s="176">
        <v>10</v>
      </c>
      <c r="L137" s="113">
        <v>2625</v>
      </c>
      <c r="M137" s="257">
        <v>10</v>
      </c>
      <c r="N137" s="257">
        <v>5000</v>
      </c>
      <c r="O137" s="257">
        <v>10</v>
      </c>
      <c r="P137" s="257">
        <v>2500</v>
      </c>
      <c r="Q137" s="113">
        <f t="shared" si="17"/>
        <v>40</v>
      </c>
      <c r="R137" s="113">
        <f t="shared" si="18"/>
        <v>12625</v>
      </c>
    </row>
    <row r="138" spans="1:18" ht="109.5" customHeight="1" x14ac:dyDescent="0.25">
      <c r="A138" s="30"/>
      <c r="B138" s="31"/>
      <c r="C138" s="32"/>
      <c r="D138" s="33" t="s">
        <v>181</v>
      </c>
      <c r="E138" s="34" t="s">
        <v>182</v>
      </c>
      <c r="F138" s="53" t="s">
        <v>37</v>
      </c>
      <c r="G138" s="53"/>
      <c r="H138" s="30"/>
      <c r="I138" s="48">
        <v>1</v>
      </c>
      <c r="J138" s="48">
        <v>2500</v>
      </c>
      <c r="K138" s="48">
        <v>1</v>
      </c>
      <c r="L138" s="18">
        <v>2625</v>
      </c>
      <c r="M138" s="67">
        <v>1</v>
      </c>
      <c r="N138" s="67">
        <v>5000</v>
      </c>
      <c r="O138" s="67">
        <v>1</v>
      </c>
      <c r="P138" s="67">
        <v>2500</v>
      </c>
      <c r="Q138" s="18">
        <f t="shared" si="17"/>
        <v>4</v>
      </c>
      <c r="R138" s="18">
        <f t="shared" si="18"/>
        <v>12625</v>
      </c>
    </row>
    <row r="139" spans="1:18" ht="15.75" customHeight="1" x14ac:dyDescent="0.25">
      <c r="D139" s="9"/>
    </row>
    <row r="140" spans="1:18" ht="15.75" customHeight="1" x14ac:dyDescent="0.25">
      <c r="D140" s="9"/>
      <c r="P140" s="378" t="s">
        <v>201</v>
      </c>
      <c r="Q140" s="377"/>
      <c r="R140" s="377"/>
    </row>
    <row r="141" spans="1:18" s="181" customFormat="1" ht="12.75" x14ac:dyDescent="0.2">
      <c r="D141" s="182"/>
      <c r="E141" s="1"/>
      <c r="P141" s="379" t="s">
        <v>202</v>
      </c>
      <c r="Q141" s="379"/>
      <c r="R141" s="379"/>
    </row>
    <row r="142" spans="1:18" s="181" customFormat="1" ht="12.75" x14ac:dyDescent="0.2">
      <c r="D142" s="1"/>
      <c r="E142" s="1"/>
    </row>
    <row r="143" spans="1:18" s="181" customFormat="1" ht="12.75" x14ac:dyDescent="0.2">
      <c r="D143" s="1"/>
      <c r="E143" s="1"/>
    </row>
    <row r="144" spans="1:18" s="181" customFormat="1" ht="12.75" x14ac:dyDescent="0.2">
      <c r="D144" s="1"/>
      <c r="E144" s="1"/>
    </row>
    <row r="145" spans="4:18" s="181" customFormat="1" ht="12.75" x14ac:dyDescent="0.2">
      <c r="D145" s="1"/>
      <c r="E145" s="1"/>
    </row>
    <row r="146" spans="4:18" s="181" customFormat="1" ht="12.75" x14ac:dyDescent="0.2">
      <c r="D146" s="1"/>
      <c r="E146" s="1"/>
      <c r="P146" s="380" t="s">
        <v>203</v>
      </c>
      <c r="Q146" s="380"/>
      <c r="R146" s="380"/>
    </row>
    <row r="147" spans="4:18" s="181" customFormat="1" ht="12.75" x14ac:dyDescent="0.2">
      <c r="D147" s="1"/>
      <c r="E147" s="1"/>
      <c r="P147" s="379" t="s">
        <v>204</v>
      </c>
      <c r="Q147" s="379"/>
      <c r="R147" s="379"/>
    </row>
    <row r="148" spans="4:18" s="181" customFormat="1" ht="12.75" x14ac:dyDescent="0.2">
      <c r="D148" s="1"/>
      <c r="E148" s="1"/>
      <c r="P148" s="379" t="s">
        <v>205</v>
      </c>
      <c r="Q148" s="379"/>
      <c r="R148" s="379"/>
    </row>
    <row r="149" spans="4:18" s="181" customFormat="1" ht="12.75" x14ac:dyDescent="0.2">
      <c r="D149" s="1"/>
      <c r="E149" s="1"/>
    </row>
    <row r="150" spans="4:18" s="181" customFormat="1" ht="12.75" x14ac:dyDescent="0.2">
      <c r="D150" s="1"/>
      <c r="E150" s="1"/>
    </row>
    <row r="151" spans="4:18" s="181" customFormat="1" ht="12.75" x14ac:dyDescent="0.2">
      <c r="D151" s="1"/>
      <c r="E151" s="1"/>
    </row>
    <row r="152" spans="4:18" s="181" customFormat="1" ht="12.75" x14ac:dyDescent="0.2">
      <c r="D152" s="1"/>
      <c r="E152" s="1"/>
    </row>
    <row r="153" spans="4:18" s="181" customFormat="1" ht="12.75" x14ac:dyDescent="0.2">
      <c r="D153" s="1"/>
      <c r="E153" s="1"/>
    </row>
    <row r="154" spans="4:18" s="181" customFormat="1" ht="12.75" x14ac:dyDescent="0.2">
      <c r="D154" s="1"/>
      <c r="E154" s="1"/>
    </row>
    <row r="155" spans="4:18" s="181" customFormat="1" ht="12.75" x14ac:dyDescent="0.2">
      <c r="D155" s="1"/>
      <c r="E155" s="1"/>
    </row>
    <row r="156" spans="4:18" s="181" customFormat="1" ht="12.75" x14ac:dyDescent="0.2">
      <c r="D156" s="1"/>
      <c r="E156" s="1"/>
    </row>
    <row r="157" spans="4:18" ht="15.75" customHeight="1" x14ac:dyDescent="0.25"/>
    <row r="158" spans="4:18" ht="15.75" customHeight="1" x14ac:dyDescent="0.25"/>
    <row r="159" spans="4:18" ht="15.75" customHeight="1" x14ac:dyDescent="0.25"/>
    <row r="160" spans="4:18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  <row r="1015" ht="15.75" customHeight="1" x14ac:dyDescent="0.25"/>
    <row r="1016" ht="15.75" customHeight="1" x14ac:dyDescent="0.25"/>
    <row r="1017" ht="15.75" customHeight="1" x14ac:dyDescent="0.25"/>
    <row r="1018" ht="15.75" customHeight="1" x14ac:dyDescent="0.25"/>
    <row r="1019" ht="15.75" customHeight="1" x14ac:dyDescent="0.25"/>
    <row r="1020" ht="15.75" customHeight="1" x14ac:dyDescent="0.25"/>
    <row r="1021" ht="15.75" customHeight="1" x14ac:dyDescent="0.25"/>
    <row r="1022" ht="15.75" customHeight="1" x14ac:dyDescent="0.25"/>
    <row r="1023" ht="15.75" customHeight="1" x14ac:dyDescent="0.25"/>
    <row r="1024" ht="15.75" customHeight="1" x14ac:dyDescent="0.25"/>
    <row r="1025" ht="15.75" customHeight="1" x14ac:dyDescent="0.25"/>
    <row r="1026" ht="15.75" customHeight="1" x14ac:dyDescent="0.25"/>
    <row r="1027" ht="15.75" customHeight="1" x14ac:dyDescent="0.25"/>
    <row r="1028" ht="15.75" customHeight="1" x14ac:dyDescent="0.25"/>
    <row r="1029" ht="15.75" customHeight="1" x14ac:dyDescent="0.25"/>
    <row r="1030" ht="15.75" customHeight="1" x14ac:dyDescent="0.25"/>
    <row r="1031" ht="15.75" customHeight="1" x14ac:dyDescent="0.25"/>
    <row r="1032" ht="15.75" customHeight="1" x14ac:dyDescent="0.25"/>
    <row r="1033" ht="15.75" customHeight="1" x14ac:dyDescent="0.25"/>
    <row r="1034" ht="15.75" customHeight="1" x14ac:dyDescent="0.25"/>
    <row r="1035" ht="15.75" customHeight="1" x14ac:dyDescent="0.25"/>
    <row r="1036" ht="15.75" customHeight="1" x14ac:dyDescent="0.25"/>
    <row r="1037" ht="15.75" customHeight="1" x14ac:dyDescent="0.25"/>
    <row r="1038" ht="15.75" customHeight="1" x14ac:dyDescent="0.25"/>
    <row r="1039" ht="15.75" customHeight="1" x14ac:dyDescent="0.25"/>
    <row r="1040" ht="15.75" customHeight="1" x14ac:dyDescent="0.25"/>
    <row r="1041" ht="15.75" customHeight="1" x14ac:dyDescent="0.25"/>
    <row r="1042" ht="15.75" customHeight="1" x14ac:dyDescent="0.25"/>
    <row r="1043" ht="15.75" customHeight="1" x14ac:dyDescent="0.25"/>
    <row r="1044" ht="15.75" customHeight="1" x14ac:dyDescent="0.25"/>
    <row r="1045" ht="15.75" customHeight="1" x14ac:dyDescent="0.25"/>
    <row r="1046" ht="15.75" customHeight="1" x14ac:dyDescent="0.25"/>
    <row r="1047" ht="15.75" customHeight="1" x14ac:dyDescent="0.25"/>
    <row r="1048" ht="15.75" customHeight="1" x14ac:dyDescent="0.25"/>
    <row r="1049" ht="15.75" customHeight="1" x14ac:dyDescent="0.25"/>
    <row r="1050" ht="15.75" customHeight="1" x14ac:dyDescent="0.25"/>
    <row r="1051" ht="15.75" customHeight="1" x14ac:dyDescent="0.25"/>
    <row r="1052" ht="15.75" customHeight="1" x14ac:dyDescent="0.25"/>
    <row r="1053" ht="15.75" customHeight="1" x14ac:dyDescent="0.25"/>
  </sheetData>
  <mergeCells count="80">
    <mergeCell ref="P140:R140"/>
    <mergeCell ref="P141:R141"/>
    <mergeCell ref="P146:R146"/>
    <mergeCell ref="P147:R147"/>
    <mergeCell ref="P148:R148"/>
    <mergeCell ref="D119:D120"/>
    <mergeCell ref="C119:C120"/>
    <mergeCell ref="B119:B120"/>
    <mergeCell ref="A119:A120"/>
    <mergeCell ref="A113:A114"/>
    <mergeCell ref="B113:B114"/>
    <mergeCell ref="C113:C114"/>
    <mergeCell ref="D113:D114"/>
    <mergeCell ref="A9:A13"/>
    <mergeCell ref="A115:A116"/>
    <mergeCell ref="B115:B116"/>
    <mergeCell ref="C115:C116"/>
    <mergeCell ref="D115:D116"/>
    <mergeCell ref="D104:D107"/>
    <mergeCell ref="C104:C107"/>
    <mergeCell ref="B104:B107"/>
    <mergeCell ref="A104:A107"/>
    <mergeCell ref="A97:A99"/>
    <mergeCell ref="B97:B99"/>
    <mergeCell ref="A100:A103"/>
    <mergeCell ref="A81:A83"/>
    <mergeCell ref="B81:B83"/>
    <mergeCell ref="C81:C83"/>
    <mergeCell ref="D81:D83"/>
    <mergeCell ref="C97:C99"/>
    <mergeCell ref="D97:D99"/>
    <mergeCell ref="D100:D103"/>
    <mergeCell ref="C100:C103"/>
    <mergeCell ref="B100:B103"/>
    <mergeCell ref="A40:A48"/>
    <mergeCell ref="D69:D73"/>
    <mergeCell ref="C69:C73"/>
    <mergeCell ref="B69:B73"/>
    <mergeCell ref="A69:A73"/>
    <mergeCell ref="D60:D62"/>
    <mergeCell ref="C60:C62"/>
    <mergeCell ref="B60:B62"/>
    <mergeCell ref="A60:A62"/>
    <mergeCell ref="A49:A51"/>
    <mergeCell ref="D52:D53"/>
    <mergeCell ref="C52:C53"/>
    <mergeCell ref="B52:B53"/>
    <mergeCell ref="A52:A53"/>
    <mergeCell ref="C49:C51"/>
    <mergeCell ref="B7:D7"/>
    <mergeCell ref="E4:E6"/>
    <mergeCell ref="F4:F6"/>
    <mergeCell ref="G4:H5"/>
    <mergeCell ref="D49:D51"/>
    <mergeCell ref="B49:B51"/>
    <mergeCell ref="D40:D48"/>
    <mergeCell ref="C40:C48"/>
    <mergeCell ref="B40:B48"/>
    <mergeCell ref="B9:D13"/>
    <mergeCell ref="A122:A124"/>
    <mergeCell ref="I4:P4"/>
    <mergeCell ref="C125:D125"/>
    <mergeCell ref="C14:D14"/>
    <mergeCell ref="Q4:R5"/>
    <mergeCell ref="C56:D56"/>
    <mergeCell ref="B67:D67"/>
    <mergeCell ref="C68:D68"/>
    <mergeCell ref="A8:D8"/>
    <mergeCell ref="A4:A6"/>
    <mergeCell ref="B4:D6"/>
    <mergeCell ref="I5:J5"/>
    <mergeCell ref="K5:L5"/>
    <mergeCell ref="M5:N5"/>
    <mergeCell ref="O5:P5"/>
    <mergeCell ref="C117:D117"/>
    <mergeCell ref="C134:D134"/>
    <mergeCell ref="C121:D121"/>
    <mergeCell ref="D122:D124"/>
    <mergeCell ref="C122:C124"/>
    <mergeCell ref="B122:B124"/>
  </mergeCells>
  <phoneticPr fontId="16" type="noConversion"/>
  <printOptions horizontalCentered="1"/>
  <pageMargins left="0.25" right="0.25" top="0.75" bottom="0.75" header="0.3" footer="0.3"/>
  <pageSetup paperSize="14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TRANTIBUMLINMAS</vt:lpstr>
      <vt:lpstr>TRANTIBUMLINMAS!Print_Area</vt:lpstr>
      <vt:lpstr>TRANTIBUMLINMAS!Print_Titles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2023-02-22T05:12:39Z</cp:lastPrinted>
  <dcterms:modified xsi:type="dcterms:W3CDTF">2023-02-22T05:24:03Z</dcterms:modified>
</cp:coreProperties>
</file>