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ta\OneDrive\Documents\"/>
    </mc:Choice>
  </mc:AlternateContent>
  <bookViews>
    <workbookView xWindow="0" yWindow="0" windowWidth="20490" windowHeight="7035" firstSheet="2" activeTab="8"/>
  </bookViews>
  <sheets>
    <sheet name="Table 1" sheetId="1" r:id="rId1"/>
    <sheet name="Table 1 (3)" sheetId="3" r:id="rId2"/>
    <sheet name="SEKRET" sheetId="4" r:id="rId3"/>
    <sheet name="ASET" sheetId="5" r:id="rId4"/>
    <sheet name="ANGGARAN" sheetId="6" r:id="rId5"/>
    <sheet name="PERBEND" sheetId="7" r:id="rId6"/>
    <sheet name="AKUNTANSI" sheetId="8" r:id="rId7"/>
    <sheet name="DAFDA" sheetId="9" r:id="rId8"/>
    <sheet name="PENAGIHAN" sheetId="10" r:id="rId9"/>
    <sheet name="skpkd" sheetId="11" r:id="rId10"/>
  </sheets>
  <definedNames>
    <definedName name="_xlnm._FilterDatabase" localSheetId="6" hidden="1">AKUNTANSI!$A$3:$H$3</definedName>
    <definedName name="_xlnm._FilterDatabase" localSheetId="4" hidden="1">ANGGARAN!$A$3:$H$3</definedName>
    <definedName name="_xlnm._FilterDatabase" localSheetId="3" hidden="1">ASET!$A$3:$H$3</definedName>
    <definedName name="_xlnm._FilterDatabase" localSheetId="7" hidden="1">DAFDA!$A$3:$H$3</definedName>
    <definedName name="_xlnm._FilterDatabase" localSheetId="8" hidden="1">PENAGIHAN!$A$3:$H$3</definedName>
    <definedName name="_xlnm._FilterDatabase" localSheetId="5" hidden="1">PERBEND!$A$3:$H$3</definedName>
    <definedName name="_xlnm._FilterDatabase" localSheetId="2" hidden="1">SEKRET!$A$3:$H$3</definedName>
    <definedName name="_xlnm._FilterDatabase" localSheetId="1" hidden="1">'Table 1 (3)'!$A$3:$H$3</definedName>
    <definedName name="_xlnm.Print_Titles" localSheetId="6">AKUNTANSI!$2:$3</definedName>
    <definedName name="_xlnm.Print_Titles" localSheetId="4">ANGGARAN!$2:$3</definedName>
    <definedName name="_xlnm.Print_Titles" localSheetId="3">ASET!$2:$3</definedName>
    <definedName name="_xlnm.Print_Titles" localSheetId="7">DAFDA!$2:$3</definedName>
    <definedName name="_xlnm.Print_Titles" localSheetId="8">PENAGIHAN!$2:$3</definedName>
    <definedName name="_xlnm.Print_Titles" localSheetId="5">PERBEND!$2:$3</definedName>
    <definedName name="_xlnm.Print_Titles" localSheetId="2">SEKRET!$2:$3</definedName>
    <definedName name="_xlnm.Print_Titles" localSheetId="9">skpkd!$2:$3</definedName>
    <definedName name="_xlnm.Print_Titles" localSheetId="0">'Table 1'!$2:$3</definedName>
    <definedName name="_xlnm.Print_Titles" localSheetId="1">'Table 1 (3)'!$2:$3</definedName>
  </definedNames>
  <calcPr calcId="152511"/>
</workbook>
</file>

<file path=xl/calcChain.xml><?xml version="1.0" encoding="utf-8"?>
<calcChain xmlns="http://schemas.openxmlformats.org/spreadsheetml/2006/main">
  <c r="H8" i="11" l="1"/>
  <c r="H7" i="11"/>
  <c r="H6" i="11"/>
  <c r="G6" i="11"/>
  <c r="G7" i="11"/>
  <c r="C4" i="11"/>
  <c r="C5" i="11"/>
  <c r="F8" i="11"/>
  <c r="D8" i="11"/>
  <c r="D7" i="11"/>
  <c r="F7" i="11" s="1"/>
  <c r="F6" i="11"/>
  <c r="D6" i="11"/>
  <c r="G5" i="11"/>
  <c r="E5" i="11"/>
  <c r="D5" i="11"/>
  <c r="D4" i="11" s="1"/>
  <c r="B5" i="11"/>
  <c r="G4" i="11"/>
  <c r="E4" i="11"/>
  <c r="B4" i="11"/>
  <c r="H16" i="1" l="1"/>
  <c r="G16" i="10" l="1"/>
  <c r="D16" i="10"/>
  <c r="G11" i="10"/>
  <c r="D11" i="10"/>
  <c r="G8" i="10"/>
  <c r="D8" i="10"/>
  <c r="G5" i="10"/>
  <c r="D5" i="10"/>
  <c r="G14" i="9"/>
  <c r="D14" i="9"/>
  <c r="G11" i="9"/>
  <c r="D11" i="9"/>
  <c r="G7" i="9"/>
  <c r="D7" i="9"/>
  <c r="G5" i="9"/>
  <c r="D5" i="9"/>
  <c r="G12" i="8"/>
  <c r="D12" i="8"/>
  <c r="G10" i="8"/>
  <c r="D10" i="8"/>
  <c r="G7" i="8"/>
  <c r="D7" i="8"/>
  <c r="G5" i="8"/>
  <c r="D5" i="8"/>
  <c r="G9" i="7"/>
  <c r="D9" i="7"/>
  <c r="G7" i="7"/>
  <c r="D7" i="7"/>
  <c r="G5" i="7"/>
  <c r="D5" i="7"/>
  <c r="G16" i="6"/>
  <c r="D16" i="6"/>
  <c r="G14" i="6"/>
  <c r="D14" i="6"/>
  <c r="G11" i="6"/>
  <c r="D11" i="6"/>
  <c r="G9" i="6"/>
  <c r="D9" i="6"/>
  <c r="G7" i="6"/>
  <c r="D7" i="6"/>
  <c r="G5" i="6"/>
  <c r="D5" i="6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4" i="5"/>
  <c r="D4" i="5"/>
  <c r="G29" i="4"/>
  <c r="D29" i="4"/>
  <c r="G27" i="4"/>
  <c r="D27" i="4"/>
  <c r="G25" i="4"/>
  <c r="D25" i="4"/>
  <c r="G23" i="4"/>
  <c r="D23" i="4"/>
  <c r="G21" i="4"/>
  <c r="D21" i="4"/>
  <c r="G19" i="4"/>
  <c r="D19" i="4"/>
  <c r="G17" i="4"/>
  <c r="D17" i="4"/>
  <c r="G15" i="4"/>
  <c r="D15" i="4"/>
  <c r="G13" i="4"/>
  <c r="D13" i="4"/>
  <c r="G11" i="4"/>
  <c r="D11" i="4"/>
  <c r="G9" i="4"/>
  <c r="D9" i="4"/>
  <c r="G7" i="4"/>
  <c r="D7" i="4"/>
  <c r="G5" i="4"/>
  <c r="D5" i="4"/>
  <c r="D26" i="3" l="1"/>
  <c r="G26" i="3"/>
  <c r="D29" i="3" l="1"/>
  <c r="D8" i="3"/>
  <c r="D40" i="3"/>
  <c r="D42" i="3"/>
  <c r="D47" i="3"/>
  <c r="D18" i="3"/>
  <c r="D5" i="3"/>
  <c r="D6" i="3"/>
  <c r="D4" i="3"/>
  <c r="D16" i="3"/>
  <c r="D44" i="3"/>
  <c r="D28" i="3"/>
  <c r="D46" i="3"/>
  <c r="D7" i="3"/>
  <c r="D30" i="3"/>
  <c r="D24" i="3"/>
  <c r="D32" i="3"/>
  <c r="D19" i="3"/>
  <c r="D34" i="3"/>
  <c r="D10" i="3"/>
  <c r="D20" i="3"/>
  <c r="D14" i="3"/>
  <c r="D37" i="3"/>
  <c r="D15" i="3"/>
  <c r="D25" i="3"/>
  <c r="D43" i="3"/>
  <c r="D36" i="3"/>
  <c r="G29" i="3"/>
  <c r="G8" i="3"/>
  <c r="G40" i="3"/>
  <c r="G42" i="3"/>
  <c r="G47" i="3"/>
  <c r="G18" i="3"/>
  <c r="G5" i="3"/>
  <c r="G6" i="3"/>
  <c r="G4" i="3"/>
  <c r="G16" i="3"/>
  <c r="G44" i="3"/>
  <c r="G28" i="3"/>
  <c r="G41" i="3"/>
  <c r="D41" i="3"/>
  <c r="G46" i="3"/>
  <c r="G45" i="3"/>
  <c r="D45" i="3"/>
  <c r="G7" i="3"/>
  <c r="G9" i="3"/>
  <c r="D9" i="3"/>
  <c r="G30" i="3"/>
  <c r="G11" i="3"/>
  <c r="D11" i="3"/>
  <c r="G24" i="3"/>
  <c r="G31" i="3"/>
  <c r="D31" i="3"/>
  <c r="G32" i="3"/>
  <c r="G33" i="3"/>
  <c r="D33" i="3"/>
  <c r="G19" i="3"/>
  <c r="G12" i="3"/>
  <c r="D12" i="3"/>
  <c r="G34" i="3"/>
  <c r="G13" i="3"/>
  <c r="D13" i="3"/>
  <c r="G10" i="3"/>
  <c r="G23" i="3"/>
  <c r="D23" i="3"/>
  <c r="G20" i="3"/>
  <c r="G27" i="3"/>
  <c r="D27" i="3"/>
  <c r="G14" i="3"/>
  <c r="G39" i="3"/>
  <c r="D39" i="3"/>
  <c r="G37" i="3"/>
  <c r="G17" i="3"/>
  <c r="D17" i="3"/>
  <c r="G15" i="3"/>
  <c r="G38" i="3"/>
  <c r="D38" i="3"/>
  <c r="G25" i="3"/>
  <c r="G35" i="3"/>
  <c r="D35" i="3"/>
  <c r="G21" i="3"/>
  <c r="D21" i="3"/>
  <c r="G43" i="3"/>
  <c r="G22" i="3"/>
  <c r="D22" i="3"/>
  <c r="G36" i="3"/>
  <c r="I9" i="1"/>
  <c r="I12" i="1"/>
  <c r="I23" i="1"/>
  <c r="F43" i="1"/>
  <c r="H66" i="1"/>
  <c r="I66" i="1" s="1"/>
  <c r="H65" i="1"/>
  <c r="H64" i="1"/>
  <c r="I64" i="1" s="1"/>
  <c r="H63" i="1"/>
  <c r="H62" i="1"/>
  <c r="I62" i="1" s="1"/>
  <c r="H61" i="1"/>
  <c r="I61" i="1" s="1"/>
  <c r="H60" i="1"/>
  <c r="I60" i="1" s="1"/>
  <c r="H59" i="1"/>
  <c r="H56" i="1"/>
  <c r="I56" i="1" s="1"/>
  <c r="H55" i="1"/>
  <c r="I55" i="1" s="1"/>
  <c r="I49" i="1" s="1"/>
  <c r="I48" i="1" s="1"/>
  <c r="H54" i="1"/>
  <c r="I54" i="1" s="1"/>
  <c r="H53" i="1"/>
  <c r="H52" i="1"/>
  <c r="I52" i="1" s="1"/>
  <c r="H51" i="1"/>
  <c r="H50" i="1"/>
  <c r="I50" i="1" s="1"/>
  <c r="H47" i="1"/>
  <c r="H46" i="1"/>
  <c r="I46" i="1" s="1"/>
  <c r="H45" i="1"/>
  <c r="I45" i="1" s="1"/>
  <c r="H44" i="1"/>
  <c r="I44" i="1" s="1"/>
  <c r="H43" i="1"/>
  <c r="H42" i="1"/>
  <c r="H41" i="1"/>
  <c r="I41" i="1" s="1"/>
  <c r="H40" i="1"/>
  <c r="H38" i="1"/>
  <c r="H37" i="1"/>
  <c r="H36" i="1"/>
  <c r="H35" i="1"/>
  <c r="H34" i="1"/>
  <c r="H33" i="1"/>
  <c r="H30" i="1"/>
  <c r="H29" i="1"/>
  <c r="H28" i="1"/>
  <c r="H27" i="1"/>
  <c r="I27" i="1" s="1"/>
  <c r="I26" i="1" s="1"/>
  <c r="H25" i="1"/>
  <c r="H24" i="1"/>
  <c r="H22" i="1"/>
  <c r="H21" i="1"/>
  <c r="I21" i="1" s="1"/>
  <c r="I19" i="1" s="1"/>
  <c r="H20" i="1"/>
  <c r="H18" i="1"/>
  <c r="H17" i="1"/>
  <c r="H15" i="1"/>
  <c r="I15" i="1" s="1"/>
  <c r="H13" i="1"/>
  <c r="I13" i="1" s="1"/>
  <c r="H11" i="1"/>
  <c r="I11" i="1" s="1"/>
  <c r="H10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3" i="1"/>
  <c r="L12" i="1"/>
  <c r="L11" i="1"/>
  <c r="L10" i="1"/>
  <c r="L9" i="1"/>
  <c r="K9" i="1"/>
  <c r="K12" i="1"/>
  <c r="K14" i="1"/>
  <c r="L14" i="1" s="1"/>
  <c r="K19" i="1"/>
  <c r="K23" i="1"/>
  <c r="K26" i="1"/>
  <c r="K32" i="1"/>
  <c r="K39" i="1"/>
  <c r="K43" i="1"/>
  <c r="K31" i="1" s="1"/>
  <c r="L31" i="1" s="1"/>
  <c r="K49" i="1"/>
  <c r="K48" i="1"/>
  <c r="K57" i="1"/>
  <c r="K58" i="1"/>
  <c r="J9" i="1"/>
  <c r="I10" i="1"/>
  <c r="I65" i="1"/>
  <c r="I63" i="1"/>
  <c r="I59" i="1"/>
  <c r="I53" i="1"/>
  <c r="I51" i="1"/>
  <c r="I47" i="1"/>
  <c r="I42" i="1"/>
  <c r="I40" i="1"/>
  <c r="I38" i="1"/>
  <c r="I37" i="1"/>
  <c r="I32" i="1" s="1"/>
  <c r="I36" i="1"/>
  <c r="I35" i="1"/>
  <c r="I34" i="1"/>
  <c r="I33" i="1"/>
  <c r="I30" i="1"/>
  <c r="I29" i="1"/>
  <c r="I28" i="1"/>
  <c r="I25" i="1"/>
  <c r="I24" i="1"/>
  <c r="I22" i="1"/>
  <c r="I20" i="1"/>
  <c r="I18" i="1"/>
  <c r="I17" i="1"/>
  <c r="I16" i="1"/>
  <c r="I14" i="1" s="1"/>
  <c r="G66" i="1"/>
  <c r="G65" i="1"/>
  <c r="G64" i="1"/>
  <c r="G63" i="1"/>
  <c r="G62" i="1"/>
  <c r="G61" i="1"/>
  <c r="G60" i="1"/>
  <c r="G59" i="1"/>
  <c r="G56" i="1"/>
  <c r="G55" i="1"/>
  <c r="G54" i="1"/>
  <c r="G53" i="1"/>
  <c r="G52" i="1"/>
  <c r="G51" i="1"/>
  <c r="G50" i="1"/>
  <c r="G47" i="1"/>
  <c r="G46" i="1"/>
  <c r="G45" i="1"/>
  <c r="G44" i="1"/>
  <c r="G42" i="1"/>
  <c r="G41" i="1"/>
  <c r="G40" i="1"/>
  <c r="G38" i="1"/>
  <c r="G37" i="1"/>
  <c r="G36" i="1"/>
  <c r="G35" i="1"/>
  <c r="G34" i="1"/>
  <c r="G33" i="1"/>
  <c r="G32" i="1" s="1"/>
  <c r="G30" i="1"/>
  <c r="G29" i="1"/>
  <c r="G28" i="1"/>
  <c r="G27" i="1"/>
  <c r="G25" i="1"/>
  <c r="G24" i="1"/>
  <c r="G23" i="1" s="1"/>
  <c r="G22" i="1"/>
  <c r="G21" i="1"/>
  <c r="G19" i="1" s="1"/>
  <c r="G20" i="1"/>
  <c r="G18" i="1"/>
  <c r="G17" i="1"/>
  <c r="G16" i="1"/>
  <c r="G15" i="1"/>
  <c r="G13" i="1"/>
  <c r="G11" i="1"/>
  <c r="G9" i="1" s="1"/>
  <c r="G10" i="1"/>
  <c r="J12" i="1"/>
  <c r="G12" i="1"/>
  <c r="F12" i="1"/>
  <c r="H12" i="1" s="1"/>
  <c r="F14" i="1"/>
  <c r="H14" i="1" s="1"/>
  <c r="F19" i="1"/>
  <c r="H19" i="1" s="1"/>
  <c r="F23" i="1"/>
  <c r="H23" i="1" s="1"/>
  <c r="F26" i="1"/>
  <c r="H26" i="1" s="1"/>
  <c r="F32" i="1"/>
  <c r="H32" i="1" s="1"/>
  <c r="F39" i="1"/>
  <c r="H39" i="1" s="1"/>
  <c r="F49" i="1"/>
  <c r="H49" i="1" s="1"/>
  <c r="F58" i="1"/>
  <c r="F57" i="1" s="1"/>
  <c r="H57" i="1" s="1"/>
  <c r="F9" i="1"/>
  <c r="H9" i="1"/>
  <c r="D8" i="1"/>
  <c r="D6" i="1"/>
  <c r="D5" i="1" s="1"/>
  <c r="D4" i="1" s="1"/>
  <c r="D9" i="1"/>
  <c r="D12" i="1"/>
  <c r="D14" i="1"/>
  <c r="D19" i="1"/>
  <c r="D23" i="1"/>
  <c r="D26" i="1"/>
  <c r="D31" i="1"/>
  <c r="D32" i="1"/>
  <c r="D39" i="1"/>
  <c r="D43" i="1"/>
  <c r="D49" i="1"/>
  <c r="D48" i="1"/>
  <c r="D58" i="1"/>
  <c r="D57" i="1"/>
  <c r="D66" i="1"/>
  <c r="D65" i="1"/>
  <c r="D64" i="1"/>
  <c r="D63" i="1"/>
  <c r="D62" i="1"/>
  <c r="D61" i="1"/>
  <c r="D60" i="1"/>
  <c r="D59" i="1"/>
  <c r="D56" i="1"/>
  <c r="D55" i="1"/>
  <c r="D54" i="1"/>
  <c r="D53" i="1"/>
  <c r="D52" i="1"/>
  <c r="D51" i="1"/>
  <c r="D50" i="1"/>
  <c r="D47" i="1"/>
  <c r="D46" i="1"/>
  <c r="D45" i="1"/>
  <c r="D44" i="1"/>
  <c r="D42" i="1"/>
  <c r="D41" i="1"/>
  <c r="D40" i="1"/>
  <c r="D38" i="1"/>
  <c r="D37" i="1"/>
  <c r="D36" i="1"/>
  <c r="D35" i="1"/>
  <c r="D34" i="1"/>
  <c r="D33" i="1"/>
  <c r="D30" i="1"/>
  <c r="D29" i="1"/>
  <c r="D28" i="1"/>
  <c r="D27" i="1"/>
  <c r="D25" i="1"/>
  <c r="D24" i="1"/>
  <c r="D22" i="1"/>
  <c r="D21" i="1"/>
  <c r="D20" i="1"/>
  <c r="D18" i="1"/>
  <c r="D17" i="1"/>
  <c r="D16" i="1"/>
  <c r="D15" i="1"/>
  <c r="D13" i="1"/>
  <c r="D11" i="1"/>
  <c r="D10" i="1"/>
  <c r="C4" i="1"/>
  <c r="C5" i="1"/>
  <c r="C6" i="1"/>
  <c r="C8" i="1"/>
  <c r="C9" i="1"/>
  <c r="C12" i="1"/>
  <c r="C14" i="1"/>
  <c r="C19" i="1"/>
  <c r="C23" i="1"/>
  <c r="C26" i="1"/>
  <c r="C31" i="1"/>
  <c r="C32" i="1"/>
  <c r="C39" i="1"/>
  <c r="C43" i="1"/>
  <c r="C48" i="1"/>
  <c r="C49" i="1"/>
  <c r="C57" i="1"/>
  <c r="C58" i="1"/>
  <c r="K8" i="1" l="1"/>
  <c r="I58" i="1"/>
  <c r="I57" i="1" s="1"/>
  <c r="I43" i="1"/>
  <c r="I39" i="1"/>
  <c r="I31" i="1"/>
  <c r="I8" i="1"/>
  <c r="H58" i="1"/>
  <c r="G58" i="1"/>
  <c r="G57" i="1" s="1"/>
  <c r="F48" i="1"/>
  <c r="H48" i="1" s="1"/>
  <c r="G49" i="1"/>
  <c r="G48" i="1" s="1"/>
  <c r="G43" i="1"/>
  <c r="G39" i="1"/>
  <c r="F31" i="1"/>
  <c r="H31" i="1" s="1"/>
  <c r="G26" i="1"/>
  <c r="G14" i="1"/>
  <c r="G8" i="1" s="1"/>
  <c r="H8" i="1"/>
  <c r="F8" i="1"/>
  <c r="L8" i="1" l="1"/>
  <c r="K6" i="1"/>
  <c r="G31" i="1"/>
  <c r="H6" i="1"/>
  <c r="L6" i="1" l="1"/>
  <c r="K5" i="1"/>
  <c r="H5" i="1"/>
  <c r="H4" i="1" s="1"/>
  <c r="I6" i="1"/>
  <c r="I5" i="1" s="1"/>
  <c r="I4" i="1" s="1"/>
  <c r="F6" i="1"/>
  <c r="L5" i="1" l="1"/>
  <c r="K4" i="1"/>
  <c r="L4" i="1" s="1"/>
  <c r="G6" i="1"/>
  <c r="G5" i="1" s="1"/>
  <c r="G4" i="1" s="1"/>
  <c r="F5" i="1"/>
  <c r="F4" i="1" s="1"/>
</calcChain>
</file>

<file path=xl/sharedStrings.xml><?xml version="1.0" encoding="utf-8"?>
<sst xmlns="http://schemas.openxmlformats.org/spreadsheetml/2006/main" count="923" uniqueCount="370">
  <si>
    <r>
      <rPr>
        <b/>
        <sz val="7"/>
        <rFont val="Cambria"/>
        <family val="1"/>
      </rPr>
      <t>URUSAN BIDANG, SKPD, PROGRAM ,KEGIATAN, DAN SUB KEGIATAN</t>
    </r>
  </si>
  <si>
    <r>
      <rPr>
        <b/>
        <sz val="7"/>
        <rFont val="Cambria"/>
        <family val="1"/>
      </rPr>
      <t>PENYEDIAAN DANA</t>
    </r>
  </si>
  <si>
    <r>
      <rPr>
        <b/>
        <sz val="7"/>
        <rFont val="Cambria"/>
        <family val="1"/>
      </rPr>
      <t>ANGGARAN KAS</t>
    </r>
  </si>
  <si>
    <r>
      <rPr>
        <b/>
        <sz val="7"/>
        <rFont val="Cambria"/>
        <family val="1"/>
      </rPr>
      <t>REALISASI PENYERAPAN DANA</t>
    </r>
  </si>
  <si>
    <r>
      <rPr>
        <b/>
        <sz val="7"/>
        <rFont val="Cambria"/>
        <family val="1"/>
      </rPr>
      <t>PELAKSANAAN FISIK</t>
    </r>
  </si>
  <si>
    <r>
      <rPr>
        <b/>
        <sz val="7"/>
        <rFont val="Cambria"/>
        <family val="1"/>
      </rPr>
      <t>KET</t>
    </r>
  </si>
  <si>
    <r>
      <rPr>
        <b/>
        <sz val="7"/>
        <rFont val="Cambria"/>
        <family val="1"/>
      </rPr>
      <t>Definitif</t>
    </r>
  </si>
  <si>
    <r>
      <rPr>
        <b/>
        <sz val="7"/>
        <rFont val="Cambria"/>
        <family val="1"/>
      </rPr>
      <t>Perubahan</t>
    </r>
  </si>
  <si>
    <r>
      <rPr>
        <b/>
        <sz val="7"/>
        <rFont val="Cambria"/>
        <family val="1"/>
      </rPr>
      <t>Jumlah</t>
    </r>
  </si>
  <si>
    <r>
      <rPr>
        <b/>
        <sz val="7"/>
        <rFont val="Cambria"/>
        <family val="1"/>
      </rPr>
      <t>SP2D</t>
    </r>
  </si>
  <si>
    <r>
      <rPr>
        <b/>
        <sz val="7"/>
        <rFont val="Cambria"/>
        <family val="1"/>
      </rPr>
      <t>Persen (%)</t>
    </r>
  </si>
  <si>
    <r>
      <rPr>
        <b/>
        <sz val="7"/>
        <rFont val="Cambria"/>
        <family val="1"/>
      </rPr>
      <t>SPJ</t>
    </r>
  </si>
  <si>
    <r>
      <rPr>
        <b/>
        <sz val="7"/>
        <rFont val="Cambria"/>
        <family val="1"/>
      </rPr>
      <t>Target</t>
    </r>
  </si>
  <si>
    <r>
      <rPr>
        <b/>
        <sz val="7"/>
        <rFont val="Cambria"/>
        <family val="1"/>
      </rPr>
      <t>Realisasi</t>
    </r>
  </si>
  <si>
    <r>
      <rPr>
        <b/>
        <sz val="7"/>
        <rFont val="Cambria"/>
        <family val="1"/>
      </rPr>
      <t>Deviasi</t>
    </r>
  </si>
  <si>
    <r>
      <rPr>
        <b/>
        <sz val="7"/>
        <rFont val="Cambria"/>
        <family val="1"/>
      </rPr>
      <t>Jumlah anggaran keseluruhan</t>
    </r>
  </si>
  <si>
    <r>
      <rPr>
        <b/>
        <sz val="7"/>
        <rFont val="Cambria"/>
        <family val="1"/>
      </rPr>
      <t>82.659.023.865</t>
    </r>
  </si>
  <si>
    <r>
      <rPr>
        <b/>
        <sz val="7"/>
        <rFont val="Cambria"/>
        <family val="1"/>
      </rPr>
      <t>63.402.756.722</t>
    </r>
  </si>
  <si>
    <r>
      <rPr>
        <b/>
        <sz val="7"/>
        <rFont val="Cambria"/>
        <family val="1"/>
      </rPr>
      <t>KEUANGAN</t>
    </r>
  </si>
  <si>
    <r>
      <rPr>
        <b/>
        <sz val="7"/>
        <rFont val="Cambria"/>
        <family val="1"/>
      </rPr>
      <t>Badan Pendapatan, Pengelolaan Keuangan Dan Aset Daerah (SKPD)</t>
    </r>
  </si>
  <si>
    <r>
      <rPr>
        <b/>
        <sz val="7"/>
        <color rgb="FFFF0000"/>
        <rFont val="Cambria"/>
        <family val="1"/>
      </rPr>
      <t>Sisa Saldo UP/GU</t>
    </r>
  </si>
  <si>
    <r>
      <rPr>
        <b/>
        <sz val="7"/>
        <rFont val="Cambria"/>
        <family val="1"/>
      </rPr>
      <t>PROGRAM PENUNJANG URUSAN PEMERINTAHAN DAERAH KABUPATEN/KOTA</t>
    </r>
  </si>
  <si>
    <r>
      <rPr>
        <b/>
        <sz val="7"/>
        <rFont val="Cambria"/>
        <family val="1"/>
      </rPr>
      <t>64.213.875.640</t>
    </r>
  </si>
  <si>
    <r>
      <rPr>
        <b/>
        <sz val="7"/>
        <rFont val="Cambria"/>
        <family val="1"/>
      </rPr>
      <t>50.057.792.122</t>
    </r>
  </si>
  <si>
    <r>
      <rPr>
        <b/>
        <sz val="7"/>
        <rFont val="Cambria"/>
        <family val="1"/>
      </rPr>
      <t>Perencanaan, Penganggaran, dan Evaluasi Kinerja Perangkat Daerah</t>
    </r>
  </si>
  <si>
    <r>
      <rPr>
        <b/>
        <sz val="7"/>
        <rFont val="Cambria"/>
        <family val="1"/>
      </rPr>
      <t>38.812.500</t>
    </r>
  </si>
  <si>
    <r>
      <rPr>
        <sz val="7"/>
        <rFont val="Cambria"/>
        <family val="1"/>
      </rPr>
      <t>5.02.01.2.01.01 - Penyusunan Dokumen Perencanaan Perangkat Daerah</t>
    </r>
  </si>
  <si>
    <r>
      <rPr>
        <sz val="7"/>
        <rFont val="Cambria"/>
        <family val="1"/>
      </rPr>
      <t>24.187.500</t>
    </r>
  </si>
  <si>
    <r>
      <rPr>
        <sz val="7"/>
        <rFont val="Cambria"/>
        <family val="1"/>
      </rPr>
      <t>-</t>
    </r>
  </si>
  <si>
    <r>
      <rPr>
        <sz val="7"/>
        <rFont val="Cambria"/>
        <family val="1"/>
      </rPr>
      <t>5.02.01.2.01.07 - Evaluasi Kinerja Perangkat Daerah</t>
    </r>
  </si>
  <si>
    <r>
      <rPr>
        <sz val="7"/>
        <rFont val="Cambria"/>
        <family val="1"/>
      </rPr>
      <t>14.625.000</t>
    </r>
  </si>
  <si>
    <r>
      <rPr>
        <b/>
        <sz val="7"/>
        <rFont val="Cambria"/>
        <family val="1"/>
      </rPr>
      <t>Administrasi Keuangan Perangkat Daerah</t>
    </r>
  </si>
  <si>
    <r>
      <rPr>
        <b/>
        <sz val="7"/>
        <rFont val="Cambria"/>
        <family val="1"/>
      </rPr>
      <t>23.500.555.085</t>
    </r>
  </si>
  <si>
    <r>
      <rPr>
        <b/>
        <sz val="7"/>
        <rFont val="Cambria"/>
        <family val="1"/>
      </rPr>
      <t>17.812.117.762</t>
    </r>
  </si>
  <si>
    <r>
      <rPr>
        <sz val="7"/>
        <rFont val="Cambria"/>
        <family val="1"/>
      </rPr>
      <t>5.02.01.2.02.01 - Penyediaan Gaji dan Tunjangan ASN</t>
    </r>
  </si>
  <si>
    <r>
      <rPr>
        <sz val="7"/>
        <rFont val="Cambria"/>
        <family val="1"/>
      </rPr>
      <t>23.500.555.085</t>
    </r>
  </si>
  <si>
    <r>
      <rPr>
        <sz val="7"/>
        <rFont val="Cambria"/>
        <family val="1"/>
      </rPr>
      <t>17.812.117.762</t>
    </r>
  </si>
  <si>
    <r>
      <rPr>
        <b/>
        <sz val="7"/>
        <rFont val="Cambria"/>
        <family val="1"/>
      </rPr>
      <t>Administrasi Umum Perangkat Daerah</t>
    </r>
  </si>
  <si>
    <r>
      <rPr>
        <b/>
        <sz val="7"/>
        <rFont val="Cambria"/>
        <family val="1"/>
      </rPr>
      <t>1.984.183.700</t>
    </r>
  </si>
  <si>
    <r>
      <rPr>
        <b/>
        <sz val="7"/>
        <rFont val="Cambria"/>
        <family val="1"/>
      </rPr>
      <t>1.584.623.410</t>
    </r>
  </si>
  <si>
    <r>
      <rPr>
        <sz val="7"/>
        <rFont val="Cambria"/>
        <family val="1"/>
      </rPr>
      <t>5.02.01.2.06.02 - Penyediaan Peralatan dan Perlengkapan Kantor</t>
    </r>
  </si>
  <si>
    <r>
      <rPr>
        <sz val="7"/>
        <rFont val="Cambria"/>
        <family val="1"/>
      </rPr>
      <t>219.830.700</t>
    </r>
  </si>
  <si>
    <r>
      <rPr>
        <sz val="7"/>
        <rFont val="Cambria"/>
        <family val="1"/>
      </rPr>
      <t>181.883.660</t>
    </r>
  </si>
  <si>
    <r>
      <rPr>
        <sz val="7"/>
        <rFont val="Cambria"/>
        <family val="1"/>
      </rPr>
      <t>5.02.01.2.06.04 - Penyediaan Bahan Logistik Kantor</t>
    </r>
  </si>
  <si>
    <r>
      <rPr>
        <sz val="7"/>
        <rFont val="Cambria"/>
        <family val="1"/>
      </rPr>
      <t>640.290.000</t>
    </r>
  </si>
  <si>
    <r>
      <rPr>
        <sz val="7"/>
        <rFont val="Cambria"/>
        <family val="1"/>
      </rPr>
      <t>512.256.000</t>
    </r>
  </si>
  <si>
    <r>
      <rPr>
        <sz val="7"/>
        <rFont val="Cambria"/>
        <family val="1"/>
      </rPr>
      <t>5.02.01.2.06.05 - Penyediaan Barang Cetakan dan Penggandaan</t>
    </r>
  </si>
  <si>
    <r>
      <rPr>
        <sz val="7"/>
        <rFont val="Cambria"/>
        <family val="1"/>
      </rPr>
      <t>324.047.000</t>
    </r>
  </si>
  <si>
    <r>
      <rPr>
        <sz val="7"/>
        <rFont val="Cambria"/>
        <family val="1"/>
      </rPr>
      <t>250.472.750</t>
    </r>
  </si>
  <si>
    <r>
      <rPr>
        <sz val="7"/>
        <rFont val="Cambria"/>
        <family val="1"/>
      </rPr>
      <t>5.02.01.2.06.09 - Penyelenggaraan Rapat Koordinasi dan Konsultasi SKPD</t>
    </r>
  </si>
  <si>
    <r>
      <rPr>
        <sz val="7"/>
        <rFont val="Cambria"/>
        <family val="1"/>
      </rPr>
      <t>800.016.000</t>
    </r>
  </si>
  <si>
    <r>
      <rPr>
        <sz val="7"/>
        <rFont val="Cambria"/>
        <family val="1"/>
      </rPr>
      <t>640.011.000</t>
    </r>
  </si>
  <si>
    <r>
      <rPr>
        <b/>
        <sz val="7"/>
        <rFont val="Cambria"/>
        <family val="1"/>
      </rPr>
      <t>Pengadaan Barang Milik Daerah Penunjang Urusan Pemerintah Daerah</t>
    </r>
  </si>
  <si>
    <r>
      <rPr>
        <b/>
        <sz val="7"/>
        <rFont val="Cambria"/>
        <family val="1"/>
      </rPr>
      <t>11.036.027.650</t>
    </r>
  </si>
  <si>
    <r>
      <rPr>
        <b/>
        <sz val="7"/>
        <rFont val="Cambria"/>
        <family val="1"/>
      </rPr>
      <t>9.846.594.200</t>
    </r>
  </si>
  <si>
    <r>
      <rPr>
        <sz val="7"/>
        <rFont val="Cambria"/>
        <family val="1"/>
      </rPr>
      <t>5.02.01.2.07.01 - Pengadaan Kendaraan Perorangan Dinas atau Kendaraan Dinas Jabatan</t>
    </r>
  </si>
  <si>
    <r>
      <rPr>
        <sz val="7"/>
        <rFont val="Cambria"/>
        <family val="1"/>
      </rPr>
      <t>7.030.978.450</t>
    </r>
  </si>
  <si>
    <r>
      <rPr>
        <sz val="7"/>
        <rFont val="Cambria"/>
        <family val="1"/>
      </rPr>
      <t>5.841.545.000</t>
    </r>
  </si>
  <si>
    <r>
      <rPr>
        <sz val="7"/>
        <rFont val="Cambria"/>
        <family val="1"/>
      </rPr>
      <t>5.02.01.2.07.05 - Pengadaan Mebel</t>
    </r>
  </si>
  <si>
    <r>
      <rPr>
        <sz val="7"/>
        <rFont val="Cambria"/>
        <family val="1"/>
      </rPr>
      <t>1.595.578.700</t>
    </r>
  </si>
  <si>
    <r>
      <rPr>
        <sz val="7"/>
        <rFont val="Cambria"/>
        <family val="1"/>
      </rPr>
      <t>5.02.01.2.07.06 - Pengadaan Peralatan dan Mesin Lainnya</t>
    </r>
  </si>
  <si>
    <r>
      <rPr>
        <sz val="7"/>
        <rFont val="Cambria"/>
        <family val="1"/>
      </rPr>
      <t>2.409.470.500</t>
    </r>
  </si>
  <si>
    <r>
      <rPr>
        <b/>
        <sz val="7"/>
        <rFont val="Cambria"/>
        <family val="1"/>
      </rPr>
      <t>Penyediaan Jasa Penunjang Urusan Pemerintahan Daerah</t>
    </r>
  </si>
  <si>
    <r>
      <rPr>
        <b/>
        <sz val="7"/>
        <rFont val="Cambria"/>
        <family val="1"/>
      </rPr>
      <t>26.751.832.800</t>
    </r>
  </si>
  <si>
    <r>
      <rPr>
        <b/>
        <sz val="7"/>
        <rFont val="Cambria"/>
        <family val="1"/>
      </rPr>
      <t>20.054.774.600</t>
    </r>
  </si>
  <si>
    <r>
      <rPr>
        <sz val="7"/>
        <rFont val="Cambria"/>
        <family val="1"/>
      </rPr>
      <t>5.02.01.2.08.02 - Penyediaan Jasa Komunikasi, Sumber Daya Air dan Listrik</t>
    </r>
  </si>
  <si>
    <r>
      <rPr>
        <sz val="7"/>
        <rFont val="Cambria"/>
        <family val="1"/>
      </rPr>
      <t>24.727.295.000</t>
    </r>
  </si>
  <si>
    <r>
      <rPr>
        <sz val="7"/>
        <rFont val="Cambria"/>
        <family val="1"/>
      </rPr>
      <t>18.526.421.250</t>
    </r>
  </si>
  <si>
    <r>
      <rPr>
        <sz val="7"/>
        <rFont val="Cambria"/>
        <family val="1"/>
      </rPr>
      <t>5.02.01.2.08.04 - Penyediaan Jasa Pelayanan Umum Kantor</t>
    </r>
  </si>
  <si>
    <r>
      <rPr>
        <sz val="7"/>
        <rFont val="Cambria"/>
        <family val="1"/>
      </rPr>
      <t>2.024.537.800</t>
    </r>
  </si>
  <si>
    <r>
      <rPr>
        <sz val="7"/>
        <rFont val="Cambria"/>
        <family val="1"/>
      </rPr>
      <t>1.528.353.350</t>
    </r>
  </si>
  <si>
    <r>
      <rPr>
        <b/>
        <sz val="7"/>
        <rFont val="Cambria"/>
        <family val="1"/>
      </rPr>
      <t>Pemeliharaan Barang Milik Daerah Penunjang Urusan Pemerintahan Daerah</t>
    </r>
  </si>
  <si>
    <r>
      <rPr>
        <b/>
        <sz val="7"/>
        <rFont val="Cambria"/>
        <family val="1"/>
      </rPr>
      <t>902.463.905</t>
    </r>
  </si>
  <si>
    <r>
      <rPr>
        <b/>
        <sz val="7"/>
        <rFont val="Cambria"/>
        <family val="1"/>
      </rPr>
      <t>720.869.650</t>
    </r>
  </si>
  <si>
    <r>
      <rPr>
        <sz val="7"/>
        <rFont val="Cambria"/>
        <family val="1"/>
      </rPr>
      <t>5.02.01.2.09.01 - Penyediaan Jasa Pemeliharaan, Biaya Pemeliharaan dan Pajak Kendaraan Perorangan Dinas atau Kendaraan Dinas Jabatan</t>
    </r>
  </si>
  <si>
    <r>
      <rPr>
        <sz val="7"/>
        <rFont val="Cambria"/>
        <family val="1"/>
      </rPr>
      <t>426.821.155</t>
    </r>
  </si>
  <si>
    <r>
      <rPr>
        <sz val="7"/>
        <rFont val="Cambria"/>
        <family val="1"/>
      </rPr>
      <t>320.115.900</t>
    </r>
  </si>
  <si>
    <r>
      <rPr>
        <sz val="7"/>
        <rFont val="Cambria"/>
        <family val="1"/>
      </rPr>
      <t>5.02.01.2.09.06 - Pemeliharaan Peralatan dan Mesin Lainnya</t>
    </r>
  </si>
  <si>
    <r>
      <rPr>
        <sz val="7"/>
        <rFont val="Cambria"/>
        <family val="1"/>
      </rPr>
      <t>95.460.000</t>
    </r>
  </si>
  <si>
    <r>
      <rPr>
        <sz val="7"/>
        <rFont val="Cambria"/>
        <family val="1"/>
      </rPr>
      <t>76.365.000</t>
    </r>
  </si>
  <si>
    <r>
      <rPr>
        <sz val="7"/>
        <rFont val="Cambria"/>
        <family val="1"/>
      </rPr>
      <t>5.02.01.2.09.09 - Pemeliharaan/Rehabilitasi Gedung Kantor dan Bangunan Lainnya</t>
    </r>
  </si>
  <si>
    <r>
      <rPr>
        <sz val="7"/>
        <rFont val="Cambria"/>
        <family val="1"/>
      </rPr>
      <t>345.182.750</t>
    </r>
  </si>
  <si>
    <r>
      <rPr>
        <sz val="7"/>
        <rFont val="Cambria"/>
        <family val="1"/>
      </rPr>
      <t>296.132.750</t>
    </r>
  </si>
  <si>
    <r>
      <rPr>
        <sz val="7"/>
        <rFont val="Cambria"/>
        <family val="1"/>
      </rPr>
      <t>5.02.01.2.09.11 - Pemeliharaan/Rehabilitasi Sarana dan Prasarana Pendukung Gedung Kantor atau Bangunan Lainnya</t>
    </r>
  </si>
  <si>
    <r>
      <rPr>
        <sz val="7"/>
        <rFont val="Cambria"/>
        <family val="1"/>
      </rPr>
      <t>35.000.000</t>
    </r>
  </si>
  <si>
    <r>
      <rPr>
        <sz val="7"/>
        <rFont val="Cambria"/>
        <family val="1"/>
      </rPr>
      <t>28.256.000</t>
    </r>
  </si>
  <si>
    <r>
      <rPr>
        <b/>
        <sz val="7"/>
        <rFont val="Cambria"/>
        <family val="1"/>
      </rPr>
      <t>PROGRAM PENGELOLAAN KEUANGAN DAERAH</t>
    </r>
  </si>
  <si>
    <r>
      <rPr>
        <b/>
        <sz val="7"/>
        <rFont val="Cambria"/>
        <family val="1"/>
      </rPr>
      <t>2.657.200.725</t>
    </r>
  </si>
  <si>
    <r>
      <rPr>
        <b/>
        <sz val="7"/>
        <rFont val="Cambria"/>
        <family val="1"/>
      </rPr>
      <t>2.174.732.725</t>
    </r>
  </si>
  <si>
    <r>
      <rPr>
        <b/>
        <sz val="7"/>
        <rFont val="Cambria"/>
        <family val="1"/>
      </rPr>
      <t>Koordinasi dan Penyusunan Rencana Anggaran Daerah</t>
    </r>
  </si>
  <si>
    <r>
      <rPr>
        <b/>
        <sz val="7"/>
        <rFont val="Cambria"/>
        <family val="1"/>
      </rPr>
      <t>1.452.219.650</t>
    </r>
  </si>
  <si>
    <r>
      <rPr>
        <b/>
        <sz val="7"/>
        <rFont val="Cambria"/>
        <family val="1"/>
      </rPr>
      <t>1.189.519.700</t>
    </r>
  </si>
  <si>
    <r>
      <rPr>
        <sz val="7"/>
        <rFont val="Cambria"/>
        <family val="1"/>
      </rPr>
      <t>5.02.02.2.01.01 - Koordinasi dan Penyusunan KUA dan PPAS</t>
    </r>
  </si>
  <si>
    <r>
      <rPr>
        <sz val="7"/>
        <rFont val="Cambria"/>
        <family val="1"/>
      </rPr>
      <t>58.592.000</t>
    </r>
  </si>
  <si>
    <r>
      <rPr>
        <sz val="7"/>
        <rFont val="Cambria"/>
        <family val="1"/>
      </rPr>
      <t>5.02.02.2.01.02 - Koordinasi dan Penyusunan Perubahan KUA dan Perubahan PPAS</t>
    </r>
  </si>
  <si>
    <r>
      <rPr>
        <sz val="7"/>
        <rFont val="Cambria"/>
        <family val="1"/>
      </rPr>
      <t>63.891.200</t>
    </r>
  </si>
  <si>
    <r>
      <rPr>
        <sz val="7"/>
        <rFont val="Cambria"/>
        <family val="1"/>
      </rPr>
      <t>5.02.02.2.01.07 - Koordinasi dan Penyusunan Peraturan Daerah tentang APBD dan Peraturan Kepala Daerah tentang Penjabaran APBD</t>
    </r>
  </si>
  <si>
    <r>
      <rPr>
        <sz val="7"/>
        <rFont val="Cambria"/>
        <family val="1"/>
      </rPr>
      <t>168.101.200</t>
    </r>
  </si>
  <si>
    <r>
      <rPr>
        <sz val="7"/>
        <rFont val="Cambria"/>
        <family val="1"/>
      </rPr>
      <t>138.900.000</t>
    </r>
  </si>
  <si>
    <r>
      <rPr>
        <sz val="7"/>
        <rFont val="Cambria"/>
        <family val="1"/>
      </rPr>
      <t>142.735.000</t>
    </r>
  </si>
  <si>
    <r>
      <rPr>
        <sz val="7"/>
        <rFont val="Cambria"/>
        <family val="1"/>
      </rPr>
      <t>113.535.000</t>
    </r>
  </si>
  <si>
    <r>
      <rPr>
        <sz val="7"/>
        <rFont val="Cambria"/>
        <family val="1"/>
      </rPr>
      <t>5.02.02.2.01.09 - Koordinasi dan Penyusunan Regulasi serta Kebijakan Bidang Anggaran</t>
    </r>
  </si>
  <si>
    <r>
      <rPr>
        <sz val="7"/>
        <rFont val="Cambria"/>
        <family val="1"/>
      </rPr>
      <t>190.869.750</t>
    </r>
  </si>
  <si>
    <r>
      <rPr>
        <sz val="7"/>
        <rFont val="Cambria"/>
        <family val="1"/>
      </rPr>
      <t>5.02.02.2.01.11 - Koordinasi Perencanaan Anggaran Belanja Daerah</t>
    </r>
  </si>
  <si>
    <r>
      <rPr>
        <sz val="7"/>
        <rFont val="Cambria"/>
        <family val="1"/>
      </rPr>
      <t>828.030.500</t>
    </r>
  </si>
  <si>
    <r>
      <rPr>
        <sz val="7"/>
        <rFont val="Cambria"/>
        <family val="1"/>
      </rPr>
      <t>623.731.750</t>
    </r>
  </si>
  <si>
    <r>
      <rPr>
        <b/>
        <sz val="7"/>
        <rFont val="Cambria"/>
        <family val="1"/>
      </rPr>
      <t>Koordinasi dan Pengelolaan Perbendaharaan Daerah</t>
    </r>
  </si>
  <si>
    <r>
      <rPr>
        <b/>
        <sz val="7"/>
        <rFont val="Cambria"/>
        <family val="1"/>
      </rPr>
      <t>441.907.900</t>
    </r>
  </si>
  <si>
    <r>
      <rPr>
        <b/>
        <sz val="7"/>
        <rFont val="Cambria"/>
        <family val="1"/>
      </rPr>
      <t>401.332.900</t>
    </r>
  </si>
  <si>
    <r>
      <rPr>
        <sz val="7"/>
        <rFont val="Cambria"/>
        <family val="1"/>
      </rPr>
      <t>5.02.02.2.02.03 - Penyiapan, Pelaksanaan Pengendalian dan Penerbitan Anggaran Kas dan SPD</t>
    </r>
  </si>
  <si>
    <r>
      <rPr>
        <sz val="7"/>
        <rFont val="Cambria"/>
        <family val="1"/>
      </rPr>
      <t>127.568.300</t>
    </r>
  </si>
  <si>
    <r>
      <rPr>
        <sz val="7"/>
        <rFont val="Cambria"/>
        <family val="1"/>
      </rPr>
      <t>5.02.02.2.02.05 - Koordinasi, Fasilitasi, Asistensi, Sinkronisasi, Supervisi, Monitoring dan Evaluasi Pengelolaan Dana Perimbangan dan Dana Transfer Lainnya</t>
    </r>
  </si>
  <si>
    <r>
      <rPr>
        <sz val="7"/>
        <rFont val="Cambria"/>
        <family val="1"/>
      </rPr>
      <t>69.582.500</t>
    </r>
  </si>
  <si>
    <r>
      <rPr>
        <sz val="7"/>
        <rFont val="Cambria"/>
        <family val="1"/>
      </rPr>
      <t>5.02.02.2.02.06 - Koordinasi, Pelaksanaan Kerjasama dan Pemantauan Transaksi Non Tunai dengan Lembaga Keuangan Bank dan Lembaga Keuangan Bukan Bank</t>
    </r>
  </si>
  <si>
    <r>
      <rPr>
        <sz val="7"/>
        <rFont val="Cambria"/>
        <family val="1"/>
      </rPr>
      <t>244.757.100</t>
    </r>
  </si>
  <si>
    <r>
      <rPr>
        <sz val="7"/>
        <rFont val="Cambria"/>
        <family val="1"/>
      </rPr>
      <t>204.182.100</t>
    </r>
  </si>
  <si>
    <r>
      <rPr>
        <b/>
        <sz val="7"/>
        <rFont val="Cambria"/>
        <family val="1"/>
      </rPr>
      <t>Koordinasi dan Pelaksanaan Akuntansi dan Pelaporan Keuangan Daerah</t>
    </r>
  </si>
  <si>
    <r>
      <rPr>
        <b/>
        <sz val="7"/>
        <rFont val="Cambria"/>
        <family val="1"/>
      </rPr>
      <t>763.073.175</t>
    </r>
  </si>
  <si>
    <r>
      <rPr>
        <b/>
        <sz val="7"/>
        <rFont val="Cambria"/>
        <family val="1"/>
      </rPr>
      <t>583.880.125</t>
    </r>
  </si>
  <si>
    <r>
      <rPr>
        <sz val="7"/>
        <rFont val="Cambria"/>
        <family val="1"/>
      </rPr>
      <t>5.02.02.2.03.02 - Rekonsiliasi dan Verifikasi Aset, Kewajiban, Ekuitas, Pendapatan, Belanja, Pembiayaan, Pendapatan-LO dan Beban</t>
    </r>
  </si>
  <si>
    <r>
      <rPr>
        <sz val="7"/>
        <rFont val="Cambria"/>
        <family val="1"/>
      </rPr>
      <t>65.689.000</t>
    </r>
  </si>
  <si>
    <r>
      <rPr>
        <sz val="7"/>
        <rFont val="Cambria"/>
        <family val="1"/>
      </rPr>
      <t>5.02.02.2.03.04 - Konsolidasi Laporan Keuangan SKPD, BLUD dan Laporan Keuangan Pemerintah Daerah</t>
    </r>
  </si>
  <si>
    <r>
      <rPr>
        <sz val="7"/>
        <rFont val="Cambria"/>
        <family val="1"/>
      </rPr>
      <t>237.563.800</t>
    </r>
  </si>
  <si>
    <r>
      <rPr>
        <sz val="7"/>
        <rFont val="Cambria"/>
        <family val="1"/>
      </rPr>
      <t>224.450.000</t>
    </r>
  </si>
  <si>
    <r>
      <rPr>
        <sz val="7"/>
        <rFont val="Cambria"/>
        <family val="1"/>
      </rPr>
      <t>5.02.02.2.03.10 - Penyusunan Sistem dan Prosedur Akuntansi dan Pelaporan Keuangan Pemerintah Daerah</t>
    </r>
  </si>
  <si>
    <r>
      <rPr>
        <sz val="7"/>
        <rFont val="Cambria"/>
        <family val="1"/>
      </rPr>
      <t>107.505.375</t>
    </r>
  </si>
  <si>
    <r>
      <rPr>
        <sz val="7"/>
        <rFont val="Cambria"/>
        <family val="1"/>
      </rPr>
      <t>5.02.02.2.03.11 - Pembinaan Akuntansi, Pelaporan dan Pertanggungjawaban Pemerintah Kabupaten/Kota</t>
    </r>
  </si>
  <si>
    <r>
      <rPr>
        <sz val="7"/>
        <rFont val="Cambria"/>
        <family val="1"/>
      </rPr>
      <t>352.315.000</t>
    </r>
  </si>
  <si>
    <r>
      <rPr>
        <sz val="7"/>
        <rFont val="Cambria"/>
        <family val="1"/>
      </rPr>
      <t>186.235.750</t>
    </r>
  </si>
  <si>
    <r>
      <rPr>
        <b/>
        <sz val="7"/>
        <rFont val="Cambria"/>
        <family val="1"/>
      </rPr>
      <t>PROGRAM PENGELOLAAN BARANG MILIK DAERAH</t>
    </r>
  </si>
  <si>
    <r>
      <rPr>
        <b/>
        <sz val="7"/>
        <rFont val="Cambria"/>
        <family val="1"/>
      </rPr>
      <t>8.543.605.200</t>
    </r>
  </si>
  <si>
    <r>
      <rPr>
        <b/>
        <sz val="7"/>
        <rFont val="Cambria"/>
        <family val="1"/>
      </rPr>
      <t>6.150.355.375</t>
    </r>
  </si>
  <si>
    <r>
      <rPr>
        <b/>
        <sz val="7"/>
        <rFont val="Cambria"/>
        <family val="1"/>
      </rPr>
      <t>Pengelolaan Barang Milik Daerah</t>
    </r>
  </si>
  <si>
    <r>
      <rPr>
        <sz val="7"/>
        <rFont val="Cambria"/>
        <family val="1"/>
      </rPr>
      <t>5.02.03.2.01.01 - Penyusunan Standar Harga</t>
    </r>
  </si>
  <si>
    <r>
      <rPr>
        <sz val="7"/>
        <rFont val="Cambria"/>
        <family val="1"/>
      </rPr>
      <t>215.769.700</t>
    </r>
  </si>
  <si>
    <r>
      <rPr>
        <sz val="7"/>
        <rFont val="Cambria"/>
        <family val="1"/>
      </rPr>
      <t>47.195.000</t>
    </r>
  </si>
  <si>
    <r>
      <rPr>
        <sz val="7"/>
        <rFont val="Cambria"/>
        <family val="1"/>
      </rPr>
      <t>5.02.03.2.01.05 - Penatausahaan Barang Milik Daerah</t>
    </r>
  </si>
  <si>
    <r>
      <rPr>
        <sz val="7"/>
        <rFont val="Cambria"/>
        <family val="1"/>
      </rPr>
      <t>113.700.000</t>
    </r>
  </si>
  <si>
    <r>
      <rPr>
        <sz val="7"/>
        <rFont val="Cambria"/>
        <family val="1"/>
      </rPr>
      <t>67.912.500</t>
    </r>
  </si>
  <si>
    <r>
      <rPr>
        <sz val="7"/>
        <rFont val="Cambria"/>
        <family val="1"/>
      </rPr>
      <t>5.02.03.2.01.06 - Inventarisasi Barang Milik Daerah</t>
    </r>
  </si>
  <si>
    <r>
      <rPr>
        <sz val="7"/>
        <rFont val="Cambria"/>
        <family val="1"/>
      </rPr>
      <t>4.450.312.500</t>
    </r>
  </si>
  <si>
    <r>
      <rPr>
        <sz val="7"/>
        <rFont val="Cambria"/>
        <family val="1"/>
      </rPr>
      <t>3.346.641.875</t>
    </r>
  </si>
  <si>
    <r>
      <rPr>
        <sz val="7"/>
        <rFont val="Cambria"/>
        <family val="1"/>
      </rPr>
      <t>5.02.03.2.01.07 - Pengamanan Barang Milik Daerah</t>
    </r>
  </si>
  <si>
    <r>
      <rPr>
        <sz val="7"/>
        <rFont val="Cambria"/>
        <family val="1"/>
      </rPr>
      <t>2.578.131.000</t>
    </r>
  </si>
  <si>
    <r>
      <rPr>
        <sz val="7"/>
        <rFont val="Cambria"/>
        <family val="1"/>
      </rPr>
      <t>1.722.463.500</t>
    </r>
  </si>
  <si>
    <r>
      <rPr>
        <sz val="7"/>
        <rFont val="Cambria"/>
        <family val="1"/>
      </rPr>
      <t>5.02.03.2.01.09 - Pengawasan dan Pengendalian Pengelolaan Barang Milik Daerah</t>
    </r>
  </si>
  <si>
    <r>
      <rPr>
        <sz val="7"/>
        <rFont val="Cambria"/>
        <family val="1"/>
      </rPr>
      <t>38.400.000</t>
    </r>
  </si>
  <si>
    <r>
      <rPr>
        <sz val="7"/>
        <rFont val="Cambria"/>
        <family val="1"/>
      </rPr>
      <t>31.540.000</t>
    </r>
  </si>
  <si>
    <r>
      <rPr>
        <sz val="7"/>
        <rFont val="Cambria"/>
        <family val="1"/>
      </rPr>
      <t>5.02.03.2.01.10 - Optimalisasi Penggunaan, Pemanfaatan, Pemindahtanganan, Pemusnahan, dan Penghapusan Barang Milik Daerah</t>
    </r>
  </si>
  <si>
    <r>
      <rPr>
        <sz val="7"/>
        <rFont val="Cambria"/>
        <family val="1"/>
      </rPr>
      <t>998.698.000</t>
    </r>
  </si>
  <si>
    <r>
      <rPr>
        <sz val="7"/>
        <rFont val="Cambria"/>
        <family val="1"/>
      </rPr>
      <t>933.818.500</t>
    </r>
  </si>
  <si>
    <r>
      <rPr>
        <sz val="7"/>
        <rFont val="Cambria"/>
        <family val="1"/>
      </rPr>
      <t>5.02.03.2.01.13 - Pembinaan Pengelolaan Barang Milik Daerah Pemerintah Kabupaten/Kota</t>
    </r>
  </si>
  <si>
    <r>
      <rPr>
        <sz val="7"/>
        <rFont val="Cambria"/>
        <family val="1"/>
      </rPr>
      <t>148.594.000</t>
    </r>
  </si>
  <si>
    <r>
      <rPr>
        <b/>
        <sz val="7"/>
        <rFont val="Cambria"/>
        <family val="1"/>
      </rPr>
      <t>PROGRAM PENGELOLAAN PENDAPATAN DAERAH</t>
    </r>
  </si>
  <si>
    <r>
      <rPr>
        <b/>
        <sz val="7"/>
        <rFont val="Cambria"/>
        <family val="1"/>
      </rPr>
      <t>7.244.342.300</t>
    </r>
  </si>
  <si>
    <r>
      <rPr>
        <b/>
        <sz val="7"/>
        <rFont val="Cambria"/>
        <family val="1"/>
      </rPr>
      <t>5.019.876.500</t>
    </r>
  </si>
  <si>
    <r>
      <rPr>
        <b/>
        <sz val="7"/>
        <rFont val="Cambria"/>
        <family val="1"/>
      </rPr>
      <t>Kegiatan Pengelolaan pendapatan Daerah</t>
    </r>
  </si>
  <si>
    <r>
      <rPr>
        <sz val="7"/>
        <rFont val="Cambria"/>
        <family val="1"/>
      </rPr>
      <t>5.02.04.2.01.02 - Analisa dan Pengembangan Pajak Daerah, serta Penyusunan Kebijakan Pajak Daerah.</t>
    </r>
  </si>
  <si>
    <r>
      <rPr>
        <sz val="7"/>
        <rFont val="Cambria"/>
        <family val="1"/>
      </rPr>
      <t>142.031.450</t>
    </r>
  </si>
  <si>
    <r>
      <rPr>
        <sz val="7"/>
        <rFont val="Cambria"/>
        <family val="1"/>
      </rPr>
      <t>118.333.250</t>
    </r>
  </si>
  <si>
    <r>
      <rPr>
        <sz val="7"/>
        <rFont val="Cambria"/>
        <family val="1"/>
      </rPr>
      <t>2.093.152.000</t>
    </r>
  </si>
  <si>
    <r>
      <rPr>
        <sz val="7"/>
        <rFont val="Cambria"/>
        <family val="1"/>
      </rPr>
      <t>2.016.252.000</t>
    </r>
  </si>
  <si>
    <r>
      <rPr>
        <sz val="7"/>
        <rFont val="Cambria"/>
        <family val="1"/>
      </rPr>
      <t>5.02.04.2.01.05 - Pendataan dan Pendaftaran Objek Pajak Daerah</t>
    </r>
  </si>
  <si>
    <r>
      <rPr>
        <sz val="7"/>
        <rFont val="Cambria"/>
        <family val="1"/>
      </rPr>
      <t>2.720.580.000</t>
    </r>
  </si>
  <si>
    <r>
      <rPr>
        <sz val="7"/>
        <rFont val="Cambria"/>
        <family val="1"/>
      </rPr>
      <t>1.357.903.100</t>
    </r>
  </si>
  <si>
    <r>
      <rPr>
        <sz val="7"/>
        <rFont val="Cambria"/>
        <family val="1"/>
      </rPr>
      <t>5.02.04.2.01.06 - Pengolahan, Pemeliharaan, dan Pelaporan Basis Data Pajak Daerah</t>
    </r>
  </si>
  <si>
    <r>
      <rPr>
        <sz val="7"/>
        <rFont val="Cambria"/>
        <family val="1"/>
      </rPr>
      <t>604.700.000</t>
    </r>
  </si>
  <si>
    <r>
      <rPr>
        <sz val="7"/>
        <rFont val="Cambria"/>
        <family val="1"/>
      </rPr>
      <t>165.032.450</t>
    </r>
  </si>
  <si>
    <r>
      <rPr>
        <sz val="7"/>
        <rFont val="Cambria"/>
        <family val="1"/>
      </rPr>
      <t>5.02.04.2.01.07 - Penilaian Pajak Bumi dan Bangunan Perdesaan dan Perkotaan (PBBP2) serta Bea Perolehan Hak atas Tanah dan Bangunan (BPHTB)</t>
    </r>
  </si>
  <si>
    <r>
      <rPr>
        <sz val="7"/>
        <rFont val="Cambria"/>
        <family val="1"/>
      </rPr>
      <t>246.300.000</t>
    </r>
  </si>
  <si>
    <r>
      <rPr>
        <sz val="7"/>
        <rFont val="Cambria"/>
        <family val="1"/>
      </rPr>
      <t>166.531.200</t>
    </r>
  </si>
  <si>
    <r>
      <rPr>
        <sz val="7"/>
        <rFont val="Cambria"/>
        <family val="1"/>
      </rPr>
      <t>5.02.04.2.01.10 - Penelitian dan Verifikasi Data Pelaporan Pajak Daerah</t>
    </r>
  </si>
  <si>
    <r>
      <rPr>
        <sz val="7"/>
        <rFont val="Cambria"/>
        <family val="1"/>
      </rPr>
      <t>633.992.000</t>
    </r>
  </si>
  <si>
    <r>
      <rPr>
        <sz val="7"/>
        <rFont val="Cambria"/>
        <family val="1"/>
      </rPr>
      <t>481.580.000</t>
    </r>
  </si>
  <si>
    <r>
      <rPr>
        <sz val="7"/>
        <rFont val="Cambria"/>
        <family val="1"/>
      </rPr>
      <t>252.741.200</t>
    </r>
  </si>
  <si>
    <r>
      <rPr>
        <sz val="7"/>
        <rFont val="Cambria"/>
        <family val="1"/>
      </rPr>
      <t>163.398.850</t>
    </r>
  </si>
  <si>
    <r>
      <rPr>
        <sz val="7"/>
        <rFont val="Cambria"/>
        <family val="1"/>
      </rPr>
      <t>550.845.650</t>
    </r>
  </si>
  <si>
    <t>Cilacap, 03 Oktober 2022
KEPALA BADAN PENDAPATAN</t>
  </si>
  <si>
    <t>PENGELOLAAN KEUANGAN DAN ASET DAERAH</t>
  </si>
  <si>
    <t>KABUPATEN CILACAP</t>
  </si>
  <si>
    <r>
      <rPr>
        <b/>
        <u/>
        <sz val="9"/>
        <rFont val="DejaVu Serif Condensed"/>
        <family val="1"/>
      </rPr>
      <t xml:space="preserve">WARSONO, S.H., M.Hum.
</t>
    </r>
    <r>
      <rPr>
        <sz val="9"/>
        <rFont val="DejaVu Serif Condensed"/>
        <family val="1"/>
      </rPr>
      <t>Pembina Utama Muda
NIP. 19650108 198903 1 009</t>
    </r>
  </si>
  <si>
    <t>Alasan Belum Tercapai</t>
  </si>
  <si>
    <t>Realisasi</t>
  </si>
  <si>
    <t>Belum</t>
  </si>
  <si>
    <t>1 Dokumen</t>
  </si>
  <si>
    <t>Kegiatan baru bisa dilaksanakan Triwulan IV</t>
  </si>
  <si>
    <t>Jumlah objek pajak yang terperiksa (12 OP)</t>
  </si>
  <si>
    <t>8 OP</t>
  </si>
  <si>
    <t>4 OP</t>
  </si>
  <si>
    <t>Jumlah raperda/perbup yang dihasilkan (13 Produk hukum)</t>
  </si>
  <si>
    <t>Jumlah rekon pendapatan (4 kali)</t>
  </si>
  <si>
    <t>1 kali</t>
  </si>
  <si>
    <t>5 produk hukum</t>
  </si>
  <si>
    <t>8 produk hukum</t>
  </si>
  <si>
    <t>Fasilitasi pelaksanaan bidang hukum (5 kali)</t>
  </si>
  <si>
    <t>Intensifikasi pemungutan PBB P2 (10 Kali)</t>
  </si>
  <si>
    <t>Rekonsiliasi penerimaan PBB P2 (12 Kali)</t>
  </si>
  <si>
    <t>4 kali</t>
  </si>
  <si>
    <t>8 kali</t>
  </si>
  <si>
    <t>Tindak lanjut penagihan pajak yang tertagih (40 WP)</t>
  </si>
  <si>
    <t>30 WP</t>
  </si>
  <si>
    <t>Jumlah Dokumen KUA dan PPAS yang Disusun (4 Dokumen)</t>
  </si>
  <si>
    <t>4 dokumen</t>
  </si>
  <si>
    <t>Belum dicetak bukunya</t>
  </si>
  <si>
    <t>Jumlah     Dokumen     Perubahan     KUA     dan
Perubahan PPAS yang Disusun (4 Dokumen)</t>
  </si>
  <si>
    <t>4 Dokumen</t>
  </si>
  <si>
    <t>0 Dokumen</t>
  </si>
  <si>
    <t>0 dokumen</t>
  </si>
  <si>
    <t>Jumlah Peraturan Daerah tentang Perubahan APBD dan Peraturan Kepala Daerah tentang Penjabaran Perubahan APBD (8 Dokumen)</t>
  </si>
  <si>
    <t>Baru mencetak buku rancangan perubahan</t>
  </si>
  <si>
    <t>Jumlah Unit Peralatan dan Mesin Lainnya yang
Disediakan (300 Unit)</t>
  </si>
  <si>
    <t>Notebook (26), Mesin Penghancur Kertas (52), PC (37), Printer (61), Scanner (38), Tablet (3), Keyboard Tablet (4)</t>
  </si>
  <si>
    <t>Jumlah Dokumen Hasil Rekonsiliasi dan Verifikasi Aset, Kewajiban, Ekuitas, Pendapatan, Belanja, Pembiayaan, Pendapatan-LO, dan Beban (12 Dokumen)</t>
  </si>
  <si>
    <t>Rekon masuh terus berjalan sampai dengan akhir triwulan IV</t>
  </si>
  <si>
    <t>Jumlah Dokumen  Hasil  Optimalisasi Penggunaan, Pemanfaatan, Pemindahtanganan, Pemusnahan,  dan  Penghapusan  Barang  Milik
Daerah (12 Dokumen)</t>
  </si>
  <si>
    <t>Terdapat beberapa perubahan alokasi pemeliharaan pada anggaran perubahan, sehingga akan dilaksanakan setelah anggaran perubahan ditetapkan</t>
  </si>
  <si>
    <t>Jumlah Paket Mebel yang Disediakan (1228 Unit)</t>
  </si>
  <si>
    <t>Sedang dalam proses</t>
  </si>
  <si>
    <t>Filling (78), Kursi Pejabat (17), Meja Rapat (1), Kursi Rapat (870), Meja Staf (85)</t>
  </si>
  <si>
    <t>Jumlah    Paket    Peralatan    dan    Perlengkapan Kantor yang Disediakan Setiap Bulan (12 Bulan)</t>
  </si>
  <si>
    <t>9/12 Bulan</t>
  </si>
  <si>
    <t>Evaluasi Kinerja Perangkat Daerah (4 Dokumen)</t>
  </si>
  <si>
    <t>POK rutin setiap bulan, dan evaluasi RKPD rutin setiap triwulan</t>
  </si>
  <si>
    <t>Jumlah    Sarana    dan    Prasarana    Pendukung Gedung  Kantor  atau  Bangunan  Lainnya  yang
Dipelihara/Direhabilitasi (140 Unit)</t>
  </si>
  <si>
    <t>Jumlah Bulan Penyediaan Bahan Logistik Kantor (12 Bulan)</t>
  </si>
  <si>
    <t>Terjadi pengurangan volume/orang yang lembur pada belanja makan minum lembur</t>
  </si>
  <si>
    <t xml:space="preserve">3/12 Bulan </t>
  </si>
  <si>
    <t>Jumlah      Laporan      Penyelenggaraan      Rapat
Koordinasi dan Konsultasi SKPD (12 Laporan)</t>
  </si>
  <si>
    <t>Banyak undangan yang melalui zoom dan berkurangnya volume perjalanan dinas luar daerah</t>
  </si>
  <si>
    <t>Jumlah Bulan Pemeliharaan Peralatan dan Mesin Lainnya (12 Bulan)</t>
  </si>
  <si>
    <t>Ada beberapa tagihan perbaikan peralatan mesin yang belum masuk</t>
  </si>
  <si>
    <t>Jumlah Dokumen Hasil Koordinasi, Pelaksanaan Kerja Sama dan  Pemantauan  Transaksi Non Tunai dengan Lembaga Keuangan Bank dan Lembaga Keuangan Bukan Bank (14 Dokumen)</t>
  </si>
  <si>
    <t>10 Dokumen</t>
  </si>
  <si>
    <t>Merupakan kegiatan rutin untuk gaji</t>
  </si>
  <si>
    <t>Jumlah Orang yang Mengikuti Pembinaan Akuntansi, Pelaporan dan Pertanggungjawaban Pemerintah Kabupaten/Kota (215 Orang)</t>
  </si>
  <si>
    <t>215 Orang</t>
  </si>
  <si>
    <t>Jumlah Bulan Penyediaan Barang Cetakan dan Penggandaan (12 Bulan)</t>
  </si>
  <si>
    <t>Jumlah    Orang    yang    Mengikuti    Pembinaan
Pengelolaan   Barang   Milik   Daerah   Pemerintah Kabupaten/Kota (240 Orang)</t>
  </si>
  <si>
    <t>240 Orang</t>
  </si>
  <si>
    <t>Pembinaan pengurus barang akan dilaksanakan pada triwulan IV</t>
  </si>
  <si>
    <t>Jumlah   Laporan   Penyediaan   Jasa   Pelayanan
Umum Kantor yang Disediakan (12 Laporan)</t>
  </si>
  <si>
    <t>Jumlah     Dokumen     Perencanaan     Perangkat Daerah (3 Dokumen)</t>
  </si>
  <si>
    <t>Renja Definitif, Renja Perubahan, Renstra</t>
  </si>
  <si>
    <t>Jumlah Bulan Penyediaan Jasa Pemeliharaan, Biaya Pemeliharaan dan Pajak Kendaraan Perorangan Dinas atau Kendaraan Dinas Jabatan (12 Bulan)</t>
  </si>
  <si>
    <t>Jumlah Dokumen Hasil Koordinasi Perencanaan
Anggaran Belanja Daerah (12 Dokumen)</t>
  </si>
  <si>
    <t>Jumlah    Dokumen    Hasil    Pengendalian    dan Penerbitan Anggaran Kas dan SPD (169 Dokumen)</t>
  </si>
  <si>
    <t>169 Dokumen</t>
  </si>
  <si>
    <t>Jumlah Dokumen Hasil Koordinasi, Fasilitasi, Asistensi, Sinkronisasi,  Supervisi,  Monitoring, dan  Evaluasi  Pengelolaan    Dana  Perimbangan dan Dana Transfer Lainnya (40 Dokumen)</t>
  </si>
  <si>
    <t>40 Doumen</t>
  </si>
  <si>
    <t>Jumlah Laporan Hasil Pengamanan Barang Milik
Daerah (434 Laporan)</t>
  </si>
  <si>
    <t>Sertifikasi Tanah</t>
  </si>
  <si>
    <t>Pembayaran Pajak Tanah Pemda, Asuransi Kendaraan, Patok, Papan Nama</t>
  </si>
  <si>
    <t>Jumlah  Laporan  Penyediaan  Jasa  Komunikasi, Sumber Daya Air dan Listrik yang Disediakan per Bulan (12 Laporan)</t>
  </si>
  <si>
    <t>Jumlah  Laporan  Keuangan  SKPD,  BLUD  dan
Laporan   Keuangan   Pemerintah   Daerah   yang Terkonsolidasi (7 Laporan)</t>
  </si>
  <si>
    <t>7 laporan</t>
  </si>
  <si>
    <t>Jumlah    Bulan   Penyediaan Gaji dan Tunjangan ASN (14 Bulan)</t>
  </si>
  <si>
    <t>Jumlah dokumen inventarisasi BMD (1 dokumen)</t>
  </si>
  <si>
    <t>Pembayaran Honor Pengurus Barang TW III</t>
  </si>
  <si>
    <t>Honor Pengurus Barang TW IV</t>
  </si>
  <si>
    <t>Jumlah Bulan Pemeliharaan/Rehabilitasi Gedung Kantor dan Bangunan Lainnya (12 Bulan)</t>
  </si>
  <si>
    <t>Rehab Pendopo (100%)</t>
  </si>
  <si>
    <t>Jumlah objek pajak PBB P2 yang terdata/termutakhirkan (60.000 OP)</t>
  </si>
  <si>
    <t>Jumlah  Peraturan  Daerah  tentang  APBD  dan
Peraturan  Kepala  Daerah   tentang   Penjabaran APBD (10 Dokumen)</t>
  </si>
  <si>
    <t>Jumlah desa/kelurahan yang terdistribusi SPPT dan DHKP (284)</t>
  </si>
  <si>
    <t>Jumlah kecamatan yang terdistribusi SPPT dan DHKP (24)</t>
  </si>
  <si>
    <t>Jumlah objek pajak yang diteliti (32)</t>
  </si>
  <si>
    <t>Jumlah     Laporan     Hasil     Pengawasan     dan Pengendalian Pengelolaan Barang Milik Daerah (13 Laporan)</t>
  </si>
  <si>
    <t>Hibah YIC, Hibah Polres, Hibah MBS,  Muhammadiyah Sidareja, Penghapusan SMPN 1  Gandrungmangu, Penghapusan SMPN 5 Kroya, Penghapusan Disperkimta</t>
  </si>
  <si>
    <t>Jumlah  Laporan  Penatausahaan  Barang  Milik
Daerah (358 Laporan)</t>
  </si>
  <si>
    <t>322 Dokumen</t>
  </si>
  <si>
    <t>36 Dokumen</t>
  </si>
  <si>
    <t>Jumlah objek pajak yang dinilai secara individu (5 OP)</t>
  </si>
  <si>
    <t>Objek pajak PBB P2 yang dinilai (1.200.000 OP)</t>
  </si>
  <si>
    <t>1.200.000 OP</t>
  </si>
  <si>
    <t>5 OP</t>
  </si>
  <si>
    <t>Cetak blanko DHKP PBB (255 Box)</t>
  </si>
  <si>
    <t>255 Box</t>
  </si>
  <si>
    <t>Cetak blanko SPPT PBB P2 (330 Box)</t>
  </si>
  <si>
    <t>Perpanjangan lisensi Oracle (1 Paket)</t>
  </si>
  <si>
    <t xml:space="preserve">1 Paket </t>
  </si>
  <si>
    <t>Jumlah Standar Harga yang Disusun (2 Dokumen)</t>
  </si>
  <si>
    <t>SSH dan ASB</t>
  </si>
  <si>
    <t>5.02.02.2.01.08 - Koordinasi dan Penyusunan Peraturan Daerah tentang Perubahan APBD dan Peraturan Kepala Daerah tentang Penjabaran Perubahan APBD</t>
  </si>
  <si>
    <t>5.02.04.2.01.03 - Penyuluhan dan Penyebarluasan Kebijakan Pajak Daerah</t>
  </si>
  <si>
    <t>5.02.04.2.01.11 - Penagihan Pajak Daerah</t>
  </si>
  <si>
    <t>5.02.04.2.01.13 - Pengendalian, Pemeriksaan dan Pengawasan Pajak Daerah</t>
  </si>
  <si>
    <t>LAPORAN PELAKSANAAN KEGIATAN PEMBANGUNAN DAERAH KABUPATEN CILACAP TAHUN ANGGARAN 2022
KEADAAN SAMPAI DENGAN OKTOBER
BADAN PENDAPATAN, PENGELOLAAN KEUANGAN DAN ASET DAERAH (SKPD)</t>
  </si>
  <si>
    <t>Sudah</t>
  </si>
  <si>
    <t>Anggaran</t>
  </si>
  <si>
    <t>Jumlah pelaksanaan gebyar undian PBB P2 (5 Kali)</t>
  </si>
  <si>
    <t>5 Kali</t>
  </si>
  <si>
    <t>Jumlah sosialisasi PBB P2 (5 Kali)</t>
  </si>
  <si>
    <t>Gebyar Undian PBB P2 akan dilaksanakan pada Maret tahun depan</t>
  </si>
  <si>
    <t>3 kali</t>
  </si>
  <si>
    <t xml:space="preserve">Kegiatan baru dimulai bulan Agustus s/d Desember </t>
  </si>
  <si>
    <t>6 kali</t>
  </si>
  <si>
    <t>4 Kali</t>
  </si>
  <si>
    <t>18 WP</t>
  </si>
  <si>
    <t>22 WP</t>
  </si>
  <si>
    <t>Kegiatan baru dilaksanakan bulan Oktober</t>
  </si>
  <si>
    <t>Jumlah peserta sosialisasi kebijakan akuntansi (186 orang)</t>
  </si>
  <si>
    <t>186 orang</t>
  </si>
  <si>
    <t>Jumlah  Perbup  Akuntansi  dan Pelaporan Keuangan Pemerintah Daerah (1 Dokumen)</t>
  </si>
  <si>
    <t>Masih menunggu dokumen dari bidang</t>
  </si>
  <si>
    <t>Masih draft final</t>
  </si>
  <si>
    <t>8 dokumen</t>
  </si>
  <si>
    <t>2 Dokumen</t>
  </si>
  <si>
    <t>10/12 Bulan</t>
  </si>
  <si>
    <t xml:space="preserve">2/12 Bulan </t>
  </si>
  <si>
    <t xml:space="preserve"> Sofa (23), Meja Partisi (1 paket), dan belanja hibah</t>
  </si>
  <si>
    <t>Adanya perubahan jenis belanja sehingga memerlukan perubahan DPA dan pelaksanaan pengadaan pada Bulan November 2022</t>
  </si>
  <si>
    <t>AC 1 PK (7), AC 1,5 PK (30), AC 2 PK (24), AC 0,5 PK (4), AC Standing 2,5 PK (2), AC Standing 4 PK (4), Mesin Potong Rumput (2) dan Belanja Hibah</t>
  </si>
  <si>
    <t>35.372 NOP</t>
  </si>
  <si>
    <t>24.648 NOP</t>
  </si>
  <si>
    <t>Jumlah Peserta Bimtek Pengelolaan Keuangan Daerah</t>
  </si>
  <si>
    <t>180 orang</t>
  </si>
  <si>
    <t>Akan dilaksanakan bulan November</t>
  </si>
  <si>
    <t>2/12 Laporan</t>
  </si>
  <si>
    <t>Rehab Pendopo Tahap II akan dilaksanakan bulan November</t>
  </si>
  <si>
    <t>2/12 Bulan</t>
  </si>
  <si>
    <t>Adanya belanja sewa alat rumah tangga lainnya yang belum terserap optimal dikarenakan kesalahan penganggaran</t>
  </si>
  <si>
    <t>POK (10 bulan), Evaluasi RKPD (Triwulan I, II dan III), LPPD, Laporan SAKIP</t>
  </si>
  <si>
    <t>POK (2 bulan), Evaluasi RKPD (Triwulan IV)</t>
  </si>
  <si>
    <t>10/12 Dokumen</t>
  </si>
  <si>
    <t xml:space="preserve">2/12 Dokumen </t>
  </si>
  <si>
    <t>Jumlah Mesin Ketik dan Mebel yang masih dalam kondisi baik, belum memerlukan pemeliharaan</t>
  </si>
  <si>
    <t>12 Dokumen</t>
  </si>
  <si>
    <t>Sudah selesai</t>
  </si>
  <si>
    <t>Sudah sesuai pentahapan pelaksanaan fisik</t>
  </si>
  <si>
    <t>Jumlah monitoring pengelolaan data (20 WP)</t>
  </si>
  <si>
    <t>2/12 Dokumen</t>
  </si>
  <si>
    <t>Jumlah Unit Kendaraan Perorangan Dinas atau Kendaraan Dinas Jabatan yang Disediakan (48 Unit)</t>
  </si>
  <si>
    <t>Innova (6) Avanza (5) Xpander (2) Pajero (1)</t>
  </si>
  <si>
    <t>Masih dalam proses pengadaan</t>
  </si>
  <si>
    <t xml:space="preserve">Sepeda Motor SKPD (24), Sepeda Motor Roda 3 Hibah (24) </t>
  </si>
  <si>
    <t>12/14 Bulan</t>
  </si>
  <si>
    <t>2/14 Bulan</t>
  </si>
  <si>
    <t>330 Box</t>
  </si>
  <si>
    <t>Cetak Bulan November</t>
  </si>
  <si>
    <t>SEKRETARIAT</t>
  </si>
  <si>
    <t>Kurang cermat dalam penganggaran kas, dimana anggaran kas di cairkan pada awal triwulan IV</t>
  </si>
  <si>
    <t>ASET DAERAH</t>
  </si>
  <si>
    <t>ANGGARAN</t>
  </si>
  <si>
    <t>PERBENDAHARAAN</t>
  </si>
  <si>
    <t>AKUNTANSI</t>
  </si>
  <si>
    <t>DAFDA</t>
  </si>
  <si>
    <t>PENAGIHAN</t>
  </si>
  <si>
    <r>
      <rPr>
        <b/>
        <sz val="7"/>
        <rFont val="DejaVu Serif Condensed"/>
        <family val="1"/>
      </rPr>
      <t>URUSAN BIDANG, SKPD, PROGRAM ,KEGIATAN, DAN SUB KEGIATAN</t>
    </r>
  </si>
  <si>
    <r>
      <rPr>
        <b/>
        <sz val="7"/>
        <rFont val="DejaVu Serif Condensed"/>
        <family val="1"/>
      </rPr>
      <t>PENYEDIAAN DANA</t>
    </r>
  </si>
  <si>
    <r>
      <rPr>
        <b/>
        <sz val="7"/>
        <rFont val="DejaVu Serif Condensed"/>
        <family val="1"/>
      </rPr>
      <t>REALISASI PENYERAPAN DANA</t>
    </r>
  </si>
  <si>
    <r>
      <rPr>
        <b/>
        <sz val="7"/>
        <rFont val="DejaVu Serif Condensed"/>
        <family val="1"/>
      </rPr>
      <t>PELAKSANAAN FISIK</t>
    </r>
  </si>
  <si>
    <r>
      <rPr>
        <b/>
        <sz val="7"/>
        <rFont val="DejaVu Serif Condensed"/>
        <family val="1"/>
      </rPr>
      <t>KET</t>
    </r>
  </si>
  <si>
    <r>
      <rPr>
        <b/>
        <sz val="7"/>
        <rFont val="DejaVu Serif Condensed"/>
        <family val="1"/>
      </rPr>
      <t>Definitif</t>
    </r>
  </si>
  <si>
    <r>
      <rPr>
        <b/>
        <sz val="7"/>
        <rFont val="DejaVu Serif Condensed"/>
        <family val="1"/>
      </rPr>
      <t>Perubahan</t>
    </r>
  </si>
  <si>
    <r>
      <rPr>
        <b/>
        <sz val="7"/>
        <rFont val="DejaVu Serif Condensed"/>
        <family val="1"/>
      </rPr>
      <t>Jumlah</t>
    </r>
  </si>
  <si>
    <r>
      <rPr>
        <b/>
        <sz val="7"/>
        <rFont val="DejaVu Serif Condensed"/>
        <family val="1"/>
      </rPr>
      <t>SP2D</t>
    </r>
  </si>
  <si>
    <r>
      <rPr>
        <b/>
        <sz val="7"/>
        <rFont val="DejaVu Serif Condensed"/>
        <family val="1"/>
      </rPr>
      <t>Persen (%)</t>
    </r>
  </si>
  <si>
    <r>
      <rPr>
        <b/>
        <sz val="7"/>
        <rFont val="DejaVu Serif Condensed"/>
        <family val="1"/>
      </rPr>
      <t>SPJ</t>
    </r>
  </si>
  <si>
    <r>
      <rPr>
        <b/>
        <sz val="7"/>
        <rFont val="DejaVu Serif Condensed"/>
        <family val="1"/>
      </rPr>
      <t>Target</t>
    </r>
  </si>
  <si>
    <r>
      <rPr>
        <b/>
        <sz val="7"/>
        <rFont val="DejaVu Serif Condensed"/>
        <family val="1"/>
      </rPr>
      <t>Realisasi</t>
    </r>
  </si>
  <si>
    <r>
      <rPr>
        <b/>
        <sz val="7"/>
        <rFont val="DejaVu Serif Condensed"/>
        <family val="1"/>
      </rPr>
      <t>Deviasi</t>
    </r>
  </si>
  <si>
    <r>
      <rPr>
        <b/>
        <sz val="7"/>
        <rFont val="DejaVu Serif Condensed"/>
        <family val="1"/>
      </rPr>
      <t>PROGRAM PENGELOLAAN KEUANGAN DAERAH</t>
    </r>
  </si>
  <si>
    <t>Penunjang Urusan Kewenangan Pengelolaan Keuangan Daerah</t>
  </si>
  <si>
    <t>Analisis Perencanaan dan Penyaluran Bantuan Keuangan</t>
  </si>
  <si>
    <r>
      <rPr>
        <sz val="7"/>
        <rFont val="DejaVu Serif Condensed"/>
        <family val="1"/>
      </rPr>
      <t>-</t>
    </r>
  </si>
  <si>
    <t>Pengelolaan Dana Darurat dan Mendesak</t>
  </si>
  <si>
    <t>Pengelolaan Dana Bagi Hasil Kabupaten/Kota</t>
  </si>
  <si>
    <t>LAPORAN PELAKSANAAN KEGIATAN PEMBANGUNAN DAERAH KABUPATEN CILACAP TAHUN ANGGARAN 2022
KEADAAN SAMPAI DENGAN OKTOBER
BADAN PENDAPATAN, PENGELOLAAN KEUANGAN DAN ASET DAERAH (SKPKD)</t>
  </si>
  <si>
    <t>Cilacap, 11 Nopember 2022
KEPALA BADAN PENDAPATAN</t>
  </si>
  <si>
    <r>
      <rPr>
        <b/>
        <u/>
        <sz val="9"/>
        <rFont val="DejaVu Serif Condensed"/>
        <family val="1"/>
      </rPr>
      <t xml:space="preserve">WARSONO, S.H., M.Hum.
</t>
    </r>
    <r>
      <rPr>
        <sz val="9"/>
        <rFont val="DejaVu Serif Condensed"/>
        <family val="1"/>
      </rPr>
      <t>PEMBINA UTAMA MUDA
NIP. 19650108 198903 1 009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</si>
</sst>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0\ %"/>
    <numFmt numFmtId="165" formatCode="0.0\ %"/>
    <numFmt numFmtId="166" formatCode="0\ %"/>
    <numFmt numFmtId="167" formatCode="0.000"/>
  </numFmts>
  <fonts count="32">
    <font>
      <sz val="10"/>
      <color rgb="FF000000"/>
      <name val="Times New Roman"/>
      <charset val="204"/>
    </font>
    <font>
      <b/>
      <sz val="7"/>
      <name val="Cambria"/>
      <family val="1"/>
    </font>
    <font>
      <b/>
      <sz val="7"/>
      <color rgb="FF000000"/>
      <name val="Cambria"/>
      <family val="2"/>
    </font>
    <font>
      <sz val="7"/>
      <name val="Cambria"/>
      <family val="1"/>
    </font>
    <font>
      <sz val="7"/>
      <color rgb="FF000000"/>
      <name val="Cambria"/>
      <family val="2"/>
    </font>
    <font>
      <sz val="6"/>
      <color rgb="FF000000"/>
      <name val="Cambria"/>
      <family val="2"/>
    </font>
    <font>
      <b/>
      <sz val="9"/>
      <name val="Cambria"/>
      <family val="1"/>
    </font>
    <font>
      <b/>
      <sz val="7"/>
      <color rgb="FFFF0000"/>
      <name val="Cambria"/>
      <family val="1"/>
    </font>
    <font>
      <sz val="10"/>
      <color rgb="FF000000"/>
      <name val="Times New Roman"/>
      <family val="1"/>
    </font>
    <font>
      <sz val="9"/>
      <name val="DejaVu Serif Condensed"/>
      <family val="1"/>
    </font>
    <font>
      <b/>
      <u/>
      <sz val="9"/>
      <name val="DejaVu Serif Condensed"/>
      <family val="1"/>
    </font>
    <font>
      <b/>
      <sz val="7"/>
      <color rgb="FF000000"/>
      <name val="Times New Roman"/>
      <family val="1"/>
    </font>
    <font>
      <sz val="7"/>
      <name val="DejaVu Serif Condensed"/>
    </font>
    <font>
      <sz val="7"/>
      <color rgb="FF000000"/>
      <name val="Calibri"/>
      <family val="2"/>
      <scheme val="minor"/>
    </font>
    <font>
      <sz val="6"/>
      <color rgb="FF000000"/>
      <name val="DejaVu Serif Condensed"/>
      <family val="2"/>
    </font>
    <font>
      <sz val="7"/>
      <color rgb="FF000000"/>
      <name val="DejaVu Serif Condensed"/>
      <family val="2"/>
    </font>
    <font>
      <sz val="7"/>
      <name val="DejaVu Serif Condensed"/>
      <family val="1"/>
    </font>
    <font>
      <sz val="7"/>
      <color rgb="FF000000"/>
      <name val="Cambria"/>
      <family val="1"/>
      <scheme val="major"/>
    </font>
    <font>
      <sz val="8"/>
      <color rgb="FF000000"/>
      <name val="DejaVu Serif Condensed"/>
      <family val="2"/>
    </font>
    <font>
      <sz val="8"/>
      <name val="DejaVu Serif Condensed"/>
    </font>
    <font>
      <sz val="6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7"/>
      <color rgb="FF000000"/>
      <name val="Cambria"/>
      <family val="1"/>
    </font>
    <font>
      <b/>
      <sz val="7"/>
      <color rgb="FFFF0000"/>
      <name val="Cambria"/>
      <family val="2"/>
    </font>
    <font>
      <sz val="10"/>
      <color theme="0"/>
      <name val="Times New Roman"/>
      <family val="1"/>
    </font>
    <font>
      <sz val="7"/>
      <color theme="0"/>
      <name val="Cambria"/>
      <family val="1"/>
    </font>
    <font>
      <sz val="7"/>
      <color theme="0"/>
      <name val="Cambria"/>
      <family val="2"/>
    </font>
    <font>
      <b/>
      <sz val="9"/>
      <name val="DejaVu Serif Condensed"/>
      <family val="1"/>
    </font>
    <font>
      <b/>
      <sz val="7"/>
      <name val="DejaVu Serif Condensed"/>
    </font>
    <font>
      <b/>
      <sz val="7"/>
      <name val="DejaVu Serif Condensed"/>
      <family val="1"/>
    </font>
    <font>
      <b/>
      <sz val="7"/>
      <color rgb="FF000000"/>
      <name val="DejaVu Serif Condensed"/>
      <family val="2"/>
    </font>
    <font>
      <b/>
      <sz val="6"/>
      <color rgb="FF000000"/>
      <name val="DejaVu Serif Condensed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75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shrinkToFit="1"/>
    </xf>
    <xf numFmtId="166" fontId="4" fillId="0" borderId="1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top" wrapText="1"/>
    </xf>
    <xf numFmtId="164" fontId="14" fillId="0" borderId="1" xfId="0" applyNumberFormat="1" applyFont="1" applyBorder="1" applyAlignment="1">
      <alignment horizontal="right" vertical="top" shrinkToFit="1"/>
    </xf>
    <xf numFmtId="164" fontId="15" fillId="0" borderId="1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/>
    </xf>
    <xf numFmtId="0" fontId="16" fillId="0" borderId="9" xfId="0" applyFont="1" applyBorder="1" applyAlignment="1">
      <alignment horizontal="left" vertical="top" wrapText="1"/>
    </xf>
    <xf numFmtId="166" fontId="15" fillId="0" borderId="1" xfId="0" applyNumberFormat="1" applyFont="1" applyBorder="1" applyAlignment="1">
      <alignment horizontal="right" vertical="top" shrinkToFit="1"/>
    </xf>
    <xf numFmtId="0" fontId="13" fillId="0" borderId="9" xfId="0" applyFont="1" applyBorder="1" applyAlignment="1">
      <alignment vertical="top" wrapText="1"/>
    </xf>
    <xf numFmtId="1" fontId="15" fillId="0" borderId="1" xfId="0" applyNumberFormat="1" applyFont="1" applyBorder="1" applyAlignment="1">
      <alignment horizontal="right" vertical="top" shrinkToFit="1"/>
    </xf>
    <xf numFmtId="166" fontId="14" fillId="0" borderId="1" xfId="0" applyNumberFormat="1" applyFont="1" applyBorder="1" applyAlignment="1">
      <alignment horizontal="right" vertical="top" shrinkToFit="1"/>
    </xf>
    <xf numFmtId="0" fontId="17" fillId="0" borderId="9" xfId="0" applyFont="1" applyFill="1" applyBorder="1" applyAlignment="1">
      <alignment horizontal="left" vertical="top" wrapText="1"/>
    </xf>
    <xf numFmtId="165" fontId="14" fillId="0" borderId="1" xfId="0" applyNumberFormat="1" applyFont="1" applyBorder="1" applyAlignment="1">
      <alignment horizontal="right" vertical="top" shrinkToFit="1"/>
    </xf>
    <xf numFmtId="0" fontId="12" fillId="0" borderId="9" xfId="0" applyFont="1" applyBorder="1" applyAlignment="1">
      <alignment horizontal="right" vertical="top" wrapText="1"/>
    </xf>
    <xf numFmtId="165" fontId="14" fillId="0" borderId="9" xfId="0" applyNumberFormat="1" applyFont="1" applyBorder="1" applyAlignment="1">
      <alignment horizontal="right" vertical="top" shrinkToFit="1"/>
    </xf>
    <xf numFmtId="164" fontId="15" fillId="0" borderId="9" xfId="0" applyNumberFormat="1" applyFont="1" applyBorder="1" applyAlignment="1">
      <alignment horizontal="right" vertical="top" shrinkToFit="1"/>
    </xf>
    <xf numFmtId="0" fontId="19" fillId="0" borderId="9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right" vertical="top" shrinkToFit="1"/>
    </xf>
    <xf numFmtId="0" fontId="20" fillId="0" borderId="9" xfId="0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/>
    </xf>
    <xf numFmtId="0" fontId="15" fillId="0" borderId="9" xfId="0" applyFont="1" applyBorder="1" applyAlignment="1">
      <alignment horizontal="left" vertical="top" shrinkToFit="1"/>
    </xf>
    <xf numFmtId="0" fontId="3" fillId="0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 shrinkToFit="1"/>
    </xf>
    <xf numFmtId="0" fontId="15" fillId="0" borderId="9" xfId="0" applyFont="1" applyBorder="1" applyAlignment="1">
      <alignment horizontal="left" vertical="top" wrapText="1" shrinkToFit="1"/>
    </xf>
    <xf numFmtId="0" fontId="18" fillId="0" borderId="9" xfId="0" applyFont="1" applyBorder="1" applyAlignment="1">
      <alignment horizontal="left" vertical="center" wrapText="1" shrinkToFit="1"/>
    </xf>
    <xf numFmtId="3" fontId="15" fillId="0" borderId="9" xfId="0" applyNumberFormat="1" applyFont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wrapText="1"/>
    </xf>
    <xf numFmtId="41" fontId="1" fillId="0" borderId="1" xfId="1" applyFont="1" applyFill="1" applyBorder="1" applyAlignment="1">
      <alignment horizontal="left" vertical="top" wrapText="1" indent="2"/>
    </xf>
    <xf numFmtId="41" fontId="2" fillId="0" borderId="1" xfId="1" applyFont="1" applyFill="1" applyBorder="1" applyAlignment="1">
      <alignment horizontal="right" vertical="top" shrinkToFit="1"/>
    </xf>
    <xf numFmtId="41" fontId="4" fillId="0" borderId="1" xfId="1" applyFont="1" applyFill="1" applyBorder="1" applyAlignment="1">
      <alignment horizontal="right" vertical="top" shrinkToFit="1"/>
    </xf>
    <xf numFmtId="41" fontId="0" fillId="0" borderId="0" xfId="1" applyFont="1" applyFill="1" applyBorder="1" applyAlignment="1">
      <alignment horizontal="left" vertical="top"/>
    </xf>
    <xf numFmtId="41" fontId="0" fillId="0" borderId="0" xfId="1" applyFont="1" applyFill="1" applyBorder="1" applyAlignment="1">
      <alignment vertical="top" wrapText="1"/>
    </xf>
    <xf numFmtId="41" fontId="3" fillId="0" borderId="1" xfId="0" applyNumberFormat="1" applyFont="1" applyFill="1" applyBorder="1" applyAlignment="1">
      <alignment horizontal="right" vertical="top" wrapText="1"/>
    </xf>
    <xf numFmtId="41" fontId="2" fillId="0" borderId="2" xfId="1" applyFont="1" applyFill="1" applyBorder="1" applyAlignment="1">
      <alignment vertical="top" shrinkToFit="1"/>
    </xf>
    <xf numFmtId="9" fontId="2" fillId="0" borderId="1" xfId="2" applyFont="1" applyFill="1" applyBorder="1" applyAlignment="1">
      <alignment horizontal="right" vertical="top" shrinkToFit="1"/>
    </xf>
    <xf numFmtId="10" fontId="2" fillId="0" borderId="1" xfId="2" applyNumberFormat="1" applyFont="1" applyFill="1" applyBorder="1" applyAlignment="1">
      <alignment horizontal="right" vertical="top" shrinkToFit="1"/>
    </xf>
    <xf numFmtId="10" fontId="2" fillId="0" borderId="1" xfId="1" applyNumberFormat="1" applyFont="1" applyFill="1" applyBorder="1" applyAlignment="1">
      <alignment horizontal="right" vertical="top" shrinkToFit="1"/>
    </xf>
    <xf numFmtId="10" fontId="22" fillId="0" borderId="1" xfId="2" applyNumberFormat="1" applyFont="1" applyFill="1" applyBorder="1" applyAlignment="1">
      <alignment horizontal="right" vertical="top" shrinkToFit="1"/>
    </xf>
    <xf numFmtId="9" fontId="22" fillId="0" borderId="1" xfId="2" applyNumberFormat="1" applyFont="1" applyFill="1" applyBorder="1" applyAlignment="1">
      <alignment horizontal="right" vertical="top" shrinkToFit="1"/>
    </xf>
    <xf numFmtId="9" fontId="2" fillId="0" borderId="1" xfId="2" applyNumberFormat="1" applyFont="1" applyFill="1" applyBorder="1" applyAlignment="1">
      <alignment horizontal="right" vertical="top" shrinkToFit="1"/>
    </xf>
    <xf numFmtId="41" fontId="1" fillId="0" borderId="1" xfId="1" applyFont="1" applyFill="1" applyBorder="1" applyAlignment="1">
      <alignment horizontal="center" vertical="top" wrapText="1"/>
    </xf>
    <xf numFmtId="41" fontId="3" fillId="0" borderId="1" xfId="1" applyFont="1" applyFill="1" applyBorder="1" applyAlignment="1">
      <alignment horizontal="right" vertical="top" wrapText="1"/>
    </xf>
    <xf numFmtId="41" fontId="0" fillId="0" borderId="0" xfId="1" applyFont="1" applyAlignment="1">
      <alignment horizontal="left" vertical="top"/>
    </xf>
    <xf numFmtId="41" fontId="1" fillId="0" borderId="1" xfId="1" applyFont="1" applyFill="1" applyBorder="1" applyAlignment="1">
      <alignment horizontal="right" vertical="top" wrapText="1"/>
    </xf>
    <xf numFmtId="41" fontId="23" fillId="0" borderId="12" xfId="1" applyFont="1" applyFill="1" applyBorder="1" applyAlignment="1">
      <alignment vertical="top" shrinkToFi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1" fontId="4" fillId="0" borderId="3" xfId="1" applyFont="1" applyFill="1" applyBorder="1" applyAlignment="1">
      <alignment horizontal="right" vertical="top" shrinkToFit="1"/>
    </xf>
    <xf numFmtId="164" fontId="5" fillId="0" borderId="3" xfId="0" applyNumberFormat="1" applyFont="1" applyFill="1" applyBorder="1" applyAlignment="1">
      <alignment horizontal="right" vertical="top" shrinkToFit="1"/>
    </xf>
    <xf numFmtId="166" fontId="4" fillId="0" borderId="3" xfId="0" applyNumberFormat="1" applyFont="1" applyFill="1" applyBorder="1" applyAlignment="1">
      <alignment horizontal="right" vertical="top" shrinkToFit="1"/>
    </xf>
    <xf numFmtId="9" fontId="22" fillId="0" borderId="3" xfId="2" applyNumberFormat="1" applyFont="1" applyFill="1" applyBorder="1" applyAlignment="1">
      <alignment horizontal="right" vertical="top" shrinkToFit="1"/>
    </xf>
    <xf numFmtId="41" fontId="1" fillId="0" borderId="9" xfId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41" fontId="1" fillId="0" borderId="11" xfId="1" applyFont="1" applyFill="1" applyBorder="1" applyAlignment="1">
      <alignment horizontal="left" vertical="top" wrapText="1" indent="2"/>
    </xf>
    <xf numFmtId="0" fontId="1" fillId="0" borderId="8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 vertical="top"/>
    </xf>
    <xf numFmtId="41" fontId="25" fillId="0" borderId="0" xfId="1" applyFont="1" applyFill="1" applyBorder="1" applyAlignment="1">
      <alignment horizontal="right" vertical="top" wrapText="1"/>
    </xf>
    <xf numFmtId="41" fontId="26" fillId="0" borderId="0" xfId="1" applyFont="1" applyFill="1" applyBorder="1" applyAlignment="1">
      <alignment horizontal="right" vertical="top" shrinkToFit="1"/>
    </xf>
    <xf numFmtId="0" fontId="3" fillId="0" borderId="1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shrinkToFi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 wrapText="1"/>
    </xf>
    <xf numFmtId="41" fontId="1" fillId="0" borderId="9" xfId="1" applyFont="1" applyFill="1" applyBorder="1" applyAlignment="1">
      <alignment horizontal="left" vertical="top" wrapText="1" indent="2"/>
    </xf>
    <xf numFmtId="0" fontId="28" fillId="0" borderId="1" xfId="0" applyFont="1" applyFill="1" applyBorder="1" applyAlignment="1">
      <alignment horizontal="left" vertical="top" wrapText="1" indent="2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right" vertical="top" wrapText="1"/>
    </xf>
    <xf numFmtId="0" fontId="28" fillId="0" borderId="1" xfId="0" applyFont="1" applyFill="1" applyBorder="1" applyAlignment="1">
      <alignment horizontal="left" vertical="top" wrapText="1" indent="1"/>
    </xf>
    <xf numFmtId="3" fontId="28" fillId="0" borderId="1" xfId="0" applyNumberFormat="1" applyFont="1" applyFill="1" applyBorder="1" applyAlignment="1">
      <alignment horizontal="right" vertical="top" wrapText="1"/>
    </xf>
    <xf numFmtId="41" fontId="28" fillId="0" borderId="1" xfId="0" applyNumberFormat="1" applyFont="1" applyFill="1" applyBorder="1" applyAlignment="1">
      <alignment horizontal="right" vertical="top" wrapText="1"/>
    </xf>
    <xf numFmtId="165" fontId="31" fillId="0" borderId="1" xfId="0" applyNumberFormat="1" applyFont="1" applyFill="1" applyBorder="1" applyAlignment="1">
      <alignment horizontal="right" vertical="top" shrinkToFit="1"/>
    </xf>
    <xf numFmtId="164" fontId="30" fillId="0" borderId="1" xfId="0" applyNumberFormat="1" applyFont="1" applyFill="1" applyBorder="1" applyAlignment="1">
      <alignment horizontal="right" vertical="top" shrinkToFit="1"/>
    </xf>
    <xf numFmtId="165" fontId="30" fillId="0" borderId="1" xfId="0" applyNumberFormat="1" applyFont="1" applyFill="1" applyBorder="1" applyAlignment="1">
      <alignment horizontal="right" vertical="top" shrinkToFit="1"/>
    </xf>
    <xf numFmtId="164" fontId="31" fillId="0" borderId="1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left" vertical="top" wrapText="1"/>
    </xf>
    <xf numFmtId="3" fontId="12" fillId="0" borderId="1" xfId="0" applyNumberFormat="1" applyFont="1" applyFill="1" applyBorder="1" applyAlignment="1">
      <alignment horizontal="right" vertical="top" wrapText="1"/>
    </xf>
    <xf numFmtId="1" fontId="15" fillId="0" borderId="1" xfId="0" applyNumberFormat="1" applyFont="1" applyFill="1" applyBorder="1" applyAlignment="1">
      <alignment horizontal="right" vertical="top" shrinkToFit="1"/>
    </xf>
    <xf numFmtId="41" fontId="12" fillId="0" borderId="1" xfId="3" applyFont="1" applyFill="1" applyBorder="1" applyAlignment="1">
      <alignment horizontal="right" vertical="top" wrapText="1"/>
    </xf>
    <xf numFmtId="164" fontId="14" fillId="0" borderId="1" xfId="0" applyNumberFormat="1" applyFont="1" applyFill="1" applyBorder="1" applyAlignment="1">
      <alignment horizontal="right" vertical="top" shrinkToFit="1"/>
    </xf>
    <xf numFmtId="164" fontId="15" fillId="0" borderId="1" xfId="0" applyNumberFormat="1" applyFont="1" applyFill="1" applyBorder="1" applyAlignment="1">
      <alignment horizontal="right" vertical="top" shrinkToFit="1"/>
    </xf>
    <xf numFmtId="166" fontId="15" fillId="0" borderId="1" xfId="0" applyNumberFormat="1" applyFont="1" applyFill="1" applyBorder="1" applyAlignment="1">
      <alignment horizontal="right" vertical="top" shrinkToFit="1"/>
    </xf>
    <xf numFmtId="41" fontId="15" fillId="0" borderId="1" xfId="3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center" wrapText="1"/>
    </xf>
    <xf numFmtId="41" fontId="15" fillId="0" borderId="1" xfId="1" applyFont="1" applyFill="1" applyBorder="1" applyAlignment="1">
      <alignment horizontal="right" vertical="top" shrinkToFit="1"/>
    </xf>
    <xf numFmtId="0" fontId="15" fillId="0" borderId="4" xfId="0" applyFont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top" wrapText="1" shrinkToFit="1"/>
    </xf>
    <xf numFmtId="0" fontId="15" fillId="0" borderId="4" xfId="0" applyFont="1" applyBorder="1" applyAlignment="1">
      <alignment horizontal="left" vertical="center" shrinkToFit="1"/>
    </xf>
    <xf numFmtId="3" fontId="15" fillId="0" borderId="4" xfId="0" applyNumberFormat="1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shrinkToFit="1"/>
    </xf>
    <xf numFmtId="0" fontId="12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 indent="8"/>
    </xf>
    <xf numFmtId="0" fontId="1" fillId="0" borderId="5" xfId="0" applyFont="1" applyFill="1" applyBorder="1" applyAlignment="1">
      <alignment horizontal="left" vertical="top" wrapText="1" indent="8"/>
    </xf>
    <xf numFmtId="0" fontId="1" fillId="0" borderId="6" xfId="0" applyFont="1" applyFill="1" applyBorder="1" applyAlignment="1">
      <alignment horizontal="left" vertical="top" wrapText="1" indent="8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 indent="7"/>
    </xf>
    <xf numFmtId="0" fontId="1" fillId="0" borderId="5" xfId="0" applyFont="1" applyFill="1" applyBorder="1" applyAlignment="1">
      <alignment horizontal="left" vertical="top" wrapText="1" indent="7"/>
    </xf>
    <xf numFmtId="0" fontId="1" fillId="0" borderId="6" xfId="0" applyFont="1" applyFill="1" applyBorder="1" applyAlignment="1">
      <alignment horizontal="left" vertical="top" wrapText="1" indent="7"/>
    </xf>
    <xf numFmtId="0" fontId="1" fillId="0" borderId="4" xfId="0" applyFont="1" applyFill="1" applyBorder="1" applyAlignment="1">
      <alignment horizontal="left" vertical="top" wrapText="1" indent="3"/>
    </xf>
    <xf numFmtId="0" fontId="1" fillId="0" borderId="5" xfId="0" applyFont="1" applyFill="1" applyBorder="1" applyAlignment="1">
      <alignment horizontal="left" vertical="top" wrapText="1" indent="3"/>
    </xf>
    <xf numFmtId="0" fontId="1" fillId="0" borderId="6" xfId="0" applyFont="1" applyFill="1" applyBorder="1" applyAlignment="1">
      <alignment horizontal="left" vertical="top" wrapText="1" indent="3"/>
    </xf>
    <xf numFmtId="41" fontId="2" fillId="0" borderId="2" xfId="1" applyFont="1" applyFill="1" applyBorder="1" applyAlignment="1">
      <alignment horizontal="right" vertical="top" shrinkToFit="1"/>
    </xf>
    <xf numFmtId="41" fontId="2" fillId="0" borderId="3" xfId="1" applyFont="1" applyFill="1" applyBorder="1" applyAlignment="1">
      <alignment horizontal="right" vertical="top" shrinkToFit="1"/>
    </xf>
    <xf numFmtId="10" fontId="2" fillId="0" borderId="2" xfId="2" applyNumberFormat="1" applyFont="1" applyFill="1" applyBorder="1" applyAlignment="1">
      <alignment horizontal="right" vertical="top" shrinkToFit="1"/>
    </xf>
    <xf numFmtId="10" fontId="2" fillId="0" borderId="3" xfId="2" applyNumberFormat="1" applyFont="1" applyFill="1" applyBorder="1" applyAlignment="1">
      <alignment horizontal="right" vertical="top" shrinkToFi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3"/>
    </xf>
    <xf numFmtId="0" fontId="27" fillId="0" borderId="0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 indent="1"/>
    </xf>
    <xf numFmtId="0" fontId="28" fillId="0" borderId="3" xfId="0" applyFont="1" applyFill="1" applyBorder="1" applyAlignment="1">
      <alignment horizontal="left" vertical="top" wrapText="1" indent="1"/>
    </xf>
    <xf numFmtId="0" fontId="28" fillId="0" borderId="4" xfId="0" applyFont="1" applyFill="1" applyBorder="1" applyAlignment="1">
      <alignment horizontal="left" vertical="top" wrapText="1" indent="8"/>
    </xf>
    <xf numFmtId="0" fontId="28" fillId="0" borderId="5" xfId="0" applyFont="1" applyFill="1" applyBorder="1" applyAlignment="1">
      <alignment horizontal="left" vertical="top" wrapText="1" indent="8"/>
    </xf>
    <xf numFmtId="0" fontId="28" fillId="0" borderId="6" xfId="0" applyFont="1" applyFill="1" applyBorder="1" applyAlignment="1">
      <alignment horizontal="left" vertical="top" wrapText="1" indent="8"/>
    </xf>
    <xf numFmtId="0" fontId="28" fillId="0" borderId="4" xfId="0" applyFont="1" applyFill="1" applyBorder="1" applyAlignment="1">
      <alignment horizontal="left" vertical="top" wrapText="1" indent="7"/>
    </xf>
    <xf numFmtId="0" fontId="28" fillId="0" borderId="5" xfId="0" applyFont="1" applyFill="1" applyBorder="1" applyAlignment="1">
      <alignment horizontal="left" vertical="top" wrapText="1" indent="7"/>
    </xf>
    <xf numFmtId="0" fontId="28" fillId="0" borderId="6" xfId="0" applyFont="1" applyFill="1" applyBorder="1" applyAlignment="1">
      <alignment horizontal="left" vertical="top" wrapText="1" indent="7"/>
    </xf>
    <xf numFmtId="0" fontId="28" fillId="0" borderId="4" xfId="0" applyFont="1" applyFill="1" applyBorder="1" applyAlignment="1">
      <alignment horizontal="left" vertical="top" wrapText="1" indent="3"/>
    </xf>
    <xf numFmtId="0" fontId="28" fillId="0" borderId="5" xfId="0" applyFont="1" applyFill="1" applyBorder="1" applyAlignment="1">
      <alignment horizontal="left" vertical="top" wrapText="1" indent="3"/>
    </xf>
    <xf numFmtId="0" fontId="28" fillId="0" borderId="6" xfId="0" applyFont="1" applyFill="1" applyBorder="1" applyAlignment="1">
      <alignment horizontal="left" vertical="top" wrapText="1" indent="3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1" fontId="4" fillId="0" borderId="9" xfId="1" applyFont="1" applyFill="1" applyBorder="1" applyAlignment="1">
      <alignment horizontal="right" vertical="top" shrinkToFit="1"/>
    </xf>
    <xf numFmtId="41" fontId="3" fillId="0" borderId="3" xfId="1" applyFont="1" applyFill="1" applyBorder="1" applyAlignment="1">
      <alignment horizontal="right" vertical="top" wrapText="1"/>
    </xf>
    <xf numFmtId="164" fontId="5" fillId="0" borderId="9" xfId="0" applyNumberFormat="1" applyFont="1" applyFill="1" applyBorder="1" applyAlignment="1">
      <alignment horizontal="right" vertical="top" shrinkToFit="1"/>
    </xf>
    <xf numFmtId="166" fontId="4" fillId="0" borderId="9" xfId="0" applyNumberFormat="1" applyFont="1" applyFill="1" applyBorder="1" applyAlignment="1">
      <alignment horizontal="right" vertical="top" shrinkToFit="1"/>
    </xf>
    <xf numFmtId="9" fontId="22" fillId="0" borderId="9" xfId="2" applyNumberFormat="1" applyFont="1" applyFill="1" applyBorder="1" applyAlignment="1">
      <alignment horizontal="right" vertical="top" shrinkToFit="1"/>
    </xf>
    <xf numFmtId="0" fontId="15" fillId="0" borderId="4" xfId="0" applyFont="1" applyBorder="1" applyAlignment="1">
      <alignment horizontal="left" vertical="center" wrapText="1" shrinkToFit="1"/>
    </xf>
    <xf numFmtId="0" fontId="15" fillId="0" borderId="10" xfId="0" applyFont="1" applyBorder="1" applyAlignment="1">
      <alignment horizontal="left" vertical="center" wrapText="1" shrinkToFit="1"/>
    </xf>
  </cellXfs>
  <cellStyles count="4">
    <cellStyle name="Comma [0]" xfId="1" builtinId="6"/>
    <cellStyle name="Comma [0]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43" workbookViewId="0">
      <selection activeCell="A54" sqref="A54"/>
    </sheetView>
  </sheetViews>
  <sheetFormatPr defaultRowHeight="12.75"/>
  <cols>
    <col min="1" max="1" width="49.1640625" customWidth="1"/>
    <col min="2" max="2" width="15.83203125" customWidth="1"/>
    <col min="3" max="3" width="15.5" style="49" customWidth="1"/>
    <col min="4" max="4" width="15.83203125" customWidth="1"/>
    <col min="5" max="5" width="15.5" hidden="1" customWidth="1"/>
    <col min="6" max="6" width="15.83203125" style="49" customWidth="1"/>
    <col min="7" max="7" width="11.1640625" customWidth="1"/>
    <col min="8" max="8" width="15.5" style="49" customWidth="1"/>
    <col min="9" max="9" width="11.1640625" customWidth="1"/>
    <col min="10" max="11" width="9.83203125" customWidth="1"/>
    <col min="12" max="12" width="10" customWidth="1"/>
    <col min="13" max="13" width="15.33203125" customWidth="1"/>
    <col min="14" max="14" width="2.83203125" customWidth="1"/>
  </cols>
  <sheetData>
    <row r="1" spans="1:14" ht="46.7" customHeight="1">
      <c r="A1" s="122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5" customHeight="1">
      <c r="A2" s="124" t="s">
        <v>0</v>
      </c>
      <c r="B2" s="126" t="s">
        <v>1</v>
      </c>
      <c r="C2" s="127"/>
      <c r="D2" s="128"/>
      <c r="E2" s="129" t="s">
        <v>2</v>
      </c>
      <c r="F2" s="131" t="s">
        <v>3</v>
      </c>
      <c r="G2" s="132"/>
      <c r="H2" s="132"/>
      <c r="I2" s="133"/>
      <c r="J2" s="134" t="s">
        <v>4</v>
      </c>
      <c r="K2" s="135"/>
      <c r="L2" s="136"/>
      <c r="M2" s="129" t="s">
        <v>5</v>
      </c>
    </row>
    <row r="3" spans="1:14" ht="15.75" customHeight="1">
      <c r="A3" s="125"/>
      <c r="B3" s="2" t="s">
        <v>6</v>
      </c>
      <c r="C3" s="46" t="s">
        <v>7</v>
      </c>
      <c r="D3" s="2" t="s">
        <v>8</v>
      </c>
      <c r="E3" s="130"/>
      <c r="F3" s="59" t="s">
        <v>9</v>
      </c>
      <c r="G3" s="3" t="s">
        <v>10</v>
      </c>
      <c r="H3" s="59" t="s">
        <v>11</v>
      </c>
      <c r="I3" s="3" t="s">
        <v>10</v>
      </c>
      <c r="J3" s="1" t="s">
        <v>12</v>
      </c>
      <c r="K3" s="3" t="s">
        <v>13</v>
      </c>
      <c r="L3" s="1" t="s">
        <v>14</v>
      </c>
      <c r="M3" s="130"/>
    </row>
    <row r="4" spans="1:14" ht="15.6" customHeight="1">
      <c r="A4" s="4" t="s">
        <v>15</v>
      </c>
      <c r="B4" s="3" t="s">
        <v>16</v>
      </c>
      <c r="C4" s="47">
        <f>C5</f>
        <v>88779676747</v>
      </c>
      <c r="D4" s="47">
        <f>D5</f>
        <v>6120652882</v>
      </c>
      <c r="E4" s="3" t="s">
        <v>17</v>
      </c>
      <c r="F4" s="47">
        <f t="shared" ref="F4:I5" si="0">F5</f>
        <v>55812617822</v>
      </c>
      <c r="G4" s="54">
        <f t="shared" si="0"/>
        <v>0.62866435052531311</v>
      </c>
      <c r="H4" s="47">
        <f t="shared" si="0"/>
        <v>55794895000</v>
      </c>
      <c r="I4" s="54">
        <f t="shared" si="0"/>
        <v>0.62846472350875504</v>
      </c>
      <c r="J4" s="54">
        <v>0.82689999999999997</v>
      </c>
      <c r="K4" s="54">
        <f t="shared" ref="K4:K5" si="1">K5</f>
        <v>0.79583878968253985</v>
      </c>
      <c r="L4" s="54">
        <f>K4-J4</f>
        <v>-3.106121031746012E-2</v>
      </c>
      <c r="M4" s="5"/>
    </row>
    <row r="5" spans="1:14" ht="15.6" customHeight="1">
      <c r="A5" s="4" t="s">
        <v>18</v>
      </c>
      <c r="B5" s="3" t="s">
        <v>16</v>
      </c>
      <c r="C5" s="47">
        <f>C6</f>
        <v>88779676747</v>
      </c>
      <c r="D5" s="47">
        <f>D6</f>
        <v>6120652882</v>
      </c>
      <c r="E5" s="3" t="s">
        <v>17</v>
      </c>
      <c r="F5" s="47">
        <f t="shared" si="0"/>
        <v>55812617822</v>
      </c>
      <c r="G5" s="54">
        <f t="shared" si="0"/>
        <v>0.62866435052531311</v>
      </c>
      <c r="H5" s="47">
        <f t="shared" si="0"/>
        <v>55794895000</v>
      </c>
      <c r="I5" s="54">
        <f t="shared" si="0"/>
        <v>0.62846472350875504</v>
      </c>
      <c r="J5" s="54">
        <v>0.82689999999999997</v>
      </c>
      <c r="K5" s="54">
        <f t="shared" si="1"/>
        <v>0.79583878968253985</v>
      </c>
      <c r="L5" s="54">
        <f t="shared" ref="L5:L66" si="2">K5-J5</f>
        <v>-3.106121031746012E-2</v>
      </c>
      <c r="M5" s="5"/>
    </row>
    <row r="6" spans="1:14" ht="23.85" customHeight="1">
      <c r="A6" s="4" t="s">
        <v>19</v>
      </c>
      <c r="B6" s="124" t="s">
        <v>16</v>
      </c>
      <c r="C6" s="137">
        <f>C8+C31+C48+C57</f>
        <v>88779676747</v>
      </c>
      <c r="D6" s="137">
        <f>D8+D31+D48+D57</f>
        <v>6120652882</v>
      </c>
      <c r="E6" s="124" t="s">
        <v>17</v>
      </c>
      <c r="F6" s="52">
        <f>H6+F7</f>
        <v>55812617822</v>
      </c>
      <c r="G6" s="139">
        <f>F6/C6*100%</f>
        <v>0.62866435052531311</v>
      </c>
      <c r="H6" s="137">
        <f t="shared" ref="H6" si="3">H8+H31+H48+H57</f>
        <v>55794895000</v>
      </c>
      <c r="I6" s="139">
        <f>H6/C6*100%</f>
        <v>0.62846472350875504</v>
      </c>
      <c r="J6" s="139">
        <v>0.82689999999999997</v>
      </c>
      <c r="K6" s="139">
        <f t="shared" ref="K6" si="4">(K8+K31+K48+K57)/4</f>
        <v>0.79583878968253985</v>
      </c>
      <c r="L6" s="139">
        <f t="shared" si="2"/>
        <v>-3.106121031746012E-2</v>
      </c>
      <c r="M6" s="143"/>
    </row>
    <row r="7" spans="1:14" ht="15.6" customHeight="1">
      <c r="A7" s="4" t="s">
        <v>20</v>
      </c>
      <c r="B7" s="125"/>
      <c r="C7" s="138"/>
      <c r="D7" s="138"/>
      <c r="E7" s="125"/>
      <c r="F7" s="63">
        <v>17722822</v>
      </c>
      <c r="G7" s="140"/>
      <c r="H7" s="138"/>
      <c r="I7" s="140"/>
      <c r="J7" s="140"/>
      <c r="K7" s="140"/>
      <c r="L7" s="140"/>
      <c r="M7" s="144"/>
    </row>
    <row r="8" spans="1:14" ht="23.85" customHeight="1">
      <c r="A8" s="1" t="s">
        <v>21</v>
      </c>
      <c r="B8" s="3" t="s">
        <v>22</v>
      </c>
      <c r="C8" s="47">
        <f>C9+C12+C14+C19+C23+C26</f>
        <v>68782438122</v>
      </c>
      <c r="D8" s="47">
        <f>D9+D12+D14+D19+D23+D26</f>
        <v>4568562482</v>
      </c>
      <c r="E8" s="3" t="s">
        <v>23</v>
      </c>
      <c r="F8" s="47">
        <f t="shared" ref="F8:H8" si="5">F9+F12+F14+F19+F23+F26</f>
        <v>47779638739</v>
      </c>
      <c r="G8" s="54">
        <f>(G9+G12+G14+G19+G23+G26)/6</f>
        <v>0.69956751016749796</v>
      </c>
      <c r="H8" s="47">
        <f t="shared" si="5"/>
        <v>47779638739</v>
      </c>
      <c r="I8" s="54">
        <f>(I9+I12+I14+I19+I23+I26)/6</f>
        <v>0.69956751016749796</v>
      </c>
      <c r="J8" s="54">
        <v>0.82969999999999999</v>
      </c>
      <c r="K8" s="54">
        <f t="shared" ref="K8" si="6">(K9+K12+K14+K19+K23+K26)/6</f>
        <v>0.86762777777777789</v>
      </c>
      <c r="L8" s="54">
        <f t="shared" si="2"/>
        <v>3.7927777777777893E-2</v>
      </c>
      <c r="M8" s="5"/>
    </row>
    <row r="9" spans="1:14" ht="23.85" customHeight="1">
      <c r="A9" s="1" t="s">
        <v>24</v>
      </c>
      <c r="B9" s="3" t="s">
        <v>25</v>
      </c>
      <c r="C9" s="47">
        <f>SUM(C10:C11)</f>
        <v>38812500</v>
      </c>
      <c r="D9" s="47">
        <f>SUM(D10:D11)</f>
        <v>0</v>
      </c>
      <c r="E9" s="3" t="s">
        <v>25</v>
      </c>
      <c r="F9" s="47">
        <f>SUM(F10:F11)</f>
        <v>36657400</v>
      </c>
      <c r="G9" s="54">
        <f>SUM(G10:G11)/2*100%</f>
        <v>0.95263200159014116</v>
      </c>
      <c r="H9" s="47">
        <f t="shared" ref="H9" si="7">SUM(H10:H11)</f>
        <v>36657400</v>
      </c>
      <c r="I9" s="54">
        <f>SUM(I10:I11)/2*100%</f>
        <v>0.95263200159014116</v>
      </c>
      <c r="J9" s="53">
        <f>SUM(J10:J11)/2</f>
        <v>1</v>
      </c>
      <c r="K9" s="53">
        <f t="shared" ref="K9" si="8">SUM(K10:K11)/2</f>
        <v>0.98</v>
      </c>
      <c r="L9" s="58">
        <f t="shared" si="2"/>
        <v>-2.0000000000000018E-2</v>
      </c>
      <c r="M9" s="5"/>
    </row>
    <row r="10" spans="1:14" ht="23.85" customHeight="1">
      <c r="A10" s="6" t="s">
        <v>26</v>
      </c>
      <c r="B10" s="7" t="s">
        <v>27</v>
      </c>
      <c r="C10" s="48">
        <v>24187500</v>
      </c>
      <c r="D10" s="51">
        <f>C10-B10</f>
        <v>0</v>
      </c>
      <c r="E10" s="7" t="s">
        <v>27</v>
      </c>
      <c r="F10" s="60">
        <v>22240900</v>
      </c>
      <c r="G10" s="8">
        <f>(F10/C10)*100%</f>
        <v>0.91952041343669255</v>
      </c>
      <c r="H10" s="60">
        <f>F10</f>
        <v>22240900</v>
      </c>
      <c r="I10" s="8">
        <f>(H10/C10)*100%</f>
        <v>0.91952041343669255</v>
      </c>
      <c r="J10" s="9">
        <v>1</v>
      </c>
      <c r="K10" s="9">
        <v>1</v>
      </c>
      <c r="L10" s="57">
        <f t="shared" si="2"/>
        <v>0</v>
      </c>
      <c r="M10" s="6" t="s">
        <v>28</v>
      </c>
    </row>
    <row r="11" spans="1:14" ht="15.6" customHeight="1">
      <c r="A11" s="6" t="s">
        <v>29</v>
      </c>
      <c r="B11" s="7" t="s">
        <v>30</v>
      </c>
      <c r="C11" s="48">
        <v>14625000</v>
      </c>
      <c r="D11" s="51">
        <f>C11-B11</f>
        <v>0</v>
      </c>
      <c r="E11" s="7" t="s">
        <v>30</v>
      </c>
      <c r="F11" s="60">
        <v>14416500</v>
      </c>
      <c r="G11" s="8">
        <f>(F11/C11)*100%</f>
        <v>0.98574358974358978</v>
      </c>
      <c r="H11" s="60">
        <f t="shared" ref="H11:H66" si="9">F11</f>
        <v>14416500</v>
      </c>
      <c r="I11" s="8">
        <f>(H11/C11)*100%</f>
        <v>0.98574358974358978</v>
      </c>
      <c r="J11" s="9">
        <v>1</v>
      </c>
      <c r="K11" s="9">
        <v>0.96</v>
      </c>
      <c r="L11" s="56">
        <f t="shared" si="2"/>
        <v>-4.0000000000000036E-2</v>
      </c>
      <c r="M11" s="6" t="s">
        <v>28</v>
      </c>
    </row>
    <row r="12" spans="1:14" ht="15.6" customHeight="1">
      <c r="A12" s="1" t="s">
        <v>31</v>
      </c>
      <c r="B12" s="3" t="s">
        <v>32</v>
      </c>
      <c r="C12" s="47">
        <f>SUM(C13)</f>
        <v>24383881367</v>
      </c>
      <c r="D12" s="47">
        <f>SUM(D13)</f>
        <v>883326282</v>
      </c>
      <c r="E12" s="3" t="s">
        <v>33</v>
      </c>
      <c r="F12" s="47">
        <f t="shared" ref="F12:J12" si="10">SUM(F13)</f>
        <v>17276924700</v>
      </c>
      <c r="G12" s="54">
        <f t="shared" si="10"/>
        <v>0.70853874491785296</v>
      </c>
      <c r="H12" s="62">
        <f t="shared" si="9"/>
        <v>17276924700</v>
      </c>
      <c r="I12" s="54">
        <f t="shared" si="10"/>
        <v>0.70853874491785296</v>
      </c>
      <c r="J12" s="54">
        <f t="shared" si="10"/>
        <v>0.79190000000000005</v>
      </c>
      <c r="K12" s="54">
        <f t="shared" ref="K12" si="11">SUM(K13)</f>
        <v>0.85709999999999997</v>
      </c>
      <c r="L12" s="54">
        <f t="shared" si="2"/>
        <v>6.5199999999999925E-2</v>
      </c>
      <c r="M12" s="5"/>
    </row>
    <row r="13" spans="1:14" ht="15.6" customHeight="1">
      <c r="A13" s="6" t="s">
        <v>34</v>
      </c>
      <c r="B13" s="7" t="s">
        <v>35</v>
      </c>
      <c r="C13" s="48">
        <v>24383881367</v>
      </c>
      <c r="D13" s="51">
        <f>C13-B13</f>
        <v>883326282</v>
      </c>
      <c r="E13" s="7" t="s">
        <v>36</v>
      </c>
      <c r="F13" s="60">
        <v>17276924700</v>
      </c>
      <c r="G13" s="8">
        <f>(F13/C13)*100%</f>
        <v>0.70853874491785296</v>
      </c>
      <c r="H13" s="60">
        <f t="shared" si="9"/>
        <v>17276924700</v>
      </c>
      <c r="I13" s="8">
        <f>(H13/C13)*100%</f>
        <v>0.70853874491785296</v>
      </c>
      <c r="J13" s="10">
        <v>0.79190000000000005</v>
      </c>
      <c r="K13" s="10">
        <v>0.85709999999999997</v>
      </c>
      <c r="L13" s="56">
        <f t="shared" si="2"/>
        <v>6.5199999999999925E-2</v>
      </c>
      <c r="M13" s="6" t="s">
        <v>28</v>
      </c>
    </row>
    <row r="14" spans="1:14" ht="15.6" customHeight="1">
      <c r="A14" s="1" t="s">
        <v>37</v>
      </c>
      <c r="B14" s="3" t="s">
        <v>38</v>
      </c>
      <c r="C14" s="47">
        <f>SUM(C15:C18)</f>
        <v>1893183700</v>
      </c>
      <c r="D14" s="47">
        <f>SUM(D15:D18)</f>
        <v>-91000000</v>
      </c>
      <c r="E14" s="3" t="s">
        <v>39</v>
      </c>
      <c r="F14" s="47">
        <f t="shared" ref="F14" si="12">SUM(F15:F18)</f>
        <v>1417927551</v>
      </c>
      <c r="G14" s="54">
        <f>SUM(G15:G18)/4</f>
        <v>0.74937655248027002</v>
      </c>
      <c r="H14" s="62">
        <f t="shared" si="9"/>
        <v>1417927551</v>
      </c>
      <c r="I14" s="54">
        <f>SUM(I15:I18)/4</f>
        <v>0.74937655248027002</v>
      </c>
      <c r="J14" s="54">
        <v>0.86419999999999997</v>
      </c>
      <c r="K14" s="54">
        <f t="shared" ref="K14" si="13">SUM(K15:K18)/4</f>
        <v>0.83540000000000003</v>
      </c>
      <c r="L14" s="54">
        <f t="shared" si="2"/>
        <v>-2.8799999999999937E-2</v>
      </c>
      <c r="M14" s="5"/>
    </row>
    <row r="15" spans="1:14" ht="23.85" customHeight="1">
      <c r="A15" s="6" t="s">
        <v>40</v>
      </c>
      <c r="B15" s="7" t="s">
        <v>41</v>
      </c>
      <c r="C15" s="48">
        <v>193830700</v>
      </c>
      <c r="D15" s="51">
        <f t="shared" ref="D15:D18" si="14">C15-B15</f>
        <v>-26000000</v>
      </c>
      <c r="E15" s="7" t="s">
        <v>42</v>
      </c>
      <c r="F15" s="60">
        <v>150150830</v>
      </c>
      <c r="G15" s="8">
        <f t="shared" ref="G15:G18" si="15">(F15/C15)*100%</f>
        <v>0.77464937184873195</v>
      </c>
      <c r="H15" s="60">
        <f t="shared" si="9"/>
        <v>150150830</v>
      </c>
      <c r="I15" s="8">
        <f>(H15/C15)*100%</f>
        <v>0.77464937184873195</v>
      </c>
      <c r="J15" s="10">
        <v>0.88070000000000004</v>
      </c>
      <c r="K15" s="10">
        <v>0.83330000000000004</v>
      </c>
      <c r="L15" s="56">
        <f t="shared" si="2"/>
        <v>-4.7399999999999998E-2</v>
      </c>
      <c r="M15" s="6" t="s">
        <v>28</v>
      </c>
    </row>
    <row r="16" spans="1:14" ht="15.6" customHeight="1">
      <c r="A16" s="6" t="s">
        <v>43</v>
      </c>
      <c r="B16" s="7" t="s">
        <v>44</v>
      </c>
      <c r="C16" s="48">
        <v>640290000</v>
      </c>
      <c r="D16" s="51">
        <f t="shared" si="14"/>
        <v>0</v>
      </c>
      <c r="E16" s="7" t="s">
        <v>45</v>
      </c>
      <c r="F16" s="60">
        <v>520713300</v>
      </c>
      <c r="G16" s="8">
        <f t="shared" si="15"/>
        <v>0.81324602914304456</v>
      </c>
      <c r="H16" s="60">
        <f>F16</f>
        <v>520713300</v>
      </c>
      <c r="I16" s="8">
        <f>(H16/C16)*100%</f>
        <v>0.81324602914304456</v>
      </c>
      <c r="J16" s="10">
        <v>0.86670000000000003</v>
      </c>
      <c r="K16" s="10">
        <v>0.83330000000000004</v>
      </c>
      <c r="L16" s="56">
        <f t="shared" si="2"/>
        <v>-3.3399999999999985E-2</v>
      </c>
      <c r="M16" s="6" t="s">
        <v>28</v>
      </c>
    </row>
    <row r="17" spans="1:13" ht="23.85" customHeight="1">
      <c r="A17" s="6" t="s">
        <v>46</v>
      </c>
      <c r="B17" s="7" t="s">
        <v>47</v>
      </c>
      <c r="C17" s="48">
        <v>259047000</v>
      </c>
      <c r="D17" s="51">
        <f t="shared" si="14"/>
        <v>-65000000</v>
      </c>
      <c r="E17" s="7" t="s">
        <v>48</v>
      </c>
      <c r="F17" s="60">
        <v>182276000</v>
      </c>
      <c r="G17" s="8">
        <f t="shared" si="15"/>
        <v>0.70364065208244064</v>
      </c>
      <c r="H17" s="60">
        <f t="shared" si="9"/>
        <v>182276000</v>
      </c>
      <c r="I17" s="8">
        <f>(H17/C17)*100%</f>
        <v>0.70364065208244064</v>
      </c>
      <c r="J17" s="10">
        <v>0.8417</v>
      </c>
      <c r="K17" s="10">
        <v>0.8417</v>
      </c>
      <c r="L17" s="56">
        <f t="shared" si="2"/>
        <v>0</v>
      </c>
      <c r="M17" s="6" t="s">
        <v>28</v>
      </c>
    </row>
    <row r="18" spans="1:13" ht="23.85" customHeight="1">
      <c r="A18" s="6" t="s">
        <v>49</v>
      </c>
      <c r="B18" s="7" t="s">
        <v>50</v>
      </c>
      <c r="C18" s="48">
        <v>800016000</v>
      </c>
      <c r="D18" s="51">
        <f t="shared" si="14"/>
        <v>0</v>
      </c>
      <c r="E18" s="7" t="s">
        <v>51</v>
      </c>
      <c r="F18" s="60">
        <v>564787421</v>
      </c>
      <c r="G18" s="8">
        <f t="shared" si="15"/>
        <v>0.70597015684686304</v>
      </c>
      <c r="H18" s="60">
        <f t="shared" si="9"/>
        <v>564787421</v>
      </c>
      <c r="I18" s="8">
        <f>(H18/C18)*100%</f>
        <v>0.70597015684686304</v>
      </c>
      <c r="J18" s="10">
        <v>0.86670000000000003</v>
      </c>
      <c r="K18" s="10">
        <v>0.83330000000000004</v>
      </c>
      <c r="L18" s="56">
        <f t="shared" si="2"/>
        <v>-3.3399999999999985E-2</v>
      </c>
      <c r="M18" s="6" t="s">
        <v>28</v>
      </c>
    </row>
    <row r="19" spans="1:13" ht="23.85" customHeight="1">
      <c r="A19" s="1" t="s">
        <v>52</v>
      </c>
      <c r="B19" s="3" t="s">
        <v>53</v>
      </c>
      <c r="C19" s="47">
        <f>SUM(C20:C22)</f>
        <v>14409203850</v>
      </c>
      <c r="D19" s="47">
        <f>SUM(D20:D22)</f>
        <v>3373176200</v>
      </c>
      <c r="E19" s="3" t="s">
        <v>54</v>
      </c>
      <c r="F19" s="47">
        <f t="shared" ref="F19" si="16">SUM(F20:F22)</f>
        <v>7636931879</v>
      </c>
      <c r="G19" s="54">
        <f>SUM(G20:G22)/3</f>
        <v>0.51005323942821779</v>
      </c>
      <c r="H19" s="62">
        <f t="shared" si="9"/>
        <v>7636931879</v>
      </c>
      <c r="I19" s="54">
        <f>SUM(I20:I22)/3</f>
        <v>0.51005323942821779</v>
      </c>
      <c r="J19" s="54">
        <v>0.89219999999999999</v>
      </c>
      <c r="K19" s="54">
        <f t="shared" ref="K19" si="17">SUM(K20:K22)/3</f>
        <v>0.8666666666666667</v>
      </c>
      <c r="L19" s="54">
        <f t="shared" si="2"/>
        <v>-2.5533333333333297E-2</v>
      </c>
      <c r="M19" s="5"/>
    </row>
    <row r="20" spans="1:13" ht="23.85" customHeight="1">
      <c r="A20" s="6" t="s">
        <v>55</v>
      </c>
      <c r="B20" s="7" t="s">
        <v>56</v>
      </c>
      <c r="C20" s="48">
        <v>6549535950</v>
      </c>
      <c r="D20" s="51">
        <f t="shared" ref="D20:D22" si="18">C20-B20</f>
        <v>-481442500</v>
      </c>
      <c r="E20" s="7" t="s">
        <v>57</v>
      </c>
      <c r="F20" s="60">
        <v>5160302500</v>
      </c>
      <c r="G20" s="8">
        <f t="shared" ref="G20:G22" si="19">(F20/C20)*100%</f>
        <v>0.78788826252644661</v>
      </c>
      <c r="H20" s="60">
        <f t="shared" si="9"/>
        <v>5160302500</v>
      </c>
      <c r="I20" s="8">
        <f>(H20/C20)*100%</f>
        <v>0.78788826252644661</v>
      </c>
      <c r="J20" s="10">
        <v>0.83079999999999998</v>
      </c>
      <c r="K20" s="9">
        <v>0.85</v>
      </c>
      <c r="L20" s="56">
        <f t="shared" si="2"/>
        <v>1.9199999999999995E-2</v>
      </c>
      <c r="M20" s="6" t="s">
        <v>28</v>
      </c>
    </row>
    <row r="21" spans="1:13" ht="15.6" customHeight="1">
      <c r="A21" s="6" t="s">
        <v>58</v>
      </c>
      <c r="B21" s="7" t="s">
        <v>59</v>
      </c>
      <c r="C21" s="48">
        <v>2337808300</v>
      </c>
      <c r="D21" s="51">
        <f t="shared" si="18"/>
        <v>742229600</v>
      </c>
      <c r="E21" s="7" t="s">
        <v>59</v>
      </c>
      <c r="F21" s="60">
        <v>1190977679</v>
      </c>
      <c r="G21" s="8">
        <f t="shared" si="19"/>
        <v>0.50944197563162041</v>
      </c>
      <c r="H21" s="60">
        <f t="shared" si="9"/>
        <v>1190977679</v>
      </c>
      <c r="I21" s="8">
        <f>(H21/C21)*100%</f>
        <v>0.50944197563162041</v>
      </c>
      <c r="J21" s="9">
        <v>1</v>
      </c>
      <c r="K21" s="9">
        <v>0.85</v>
      </c>
      <c r="L21" s="57">
        <f t="shared" si="2"/>
        <v>-0.15000000000000002</v>
      </c>
      <c r="M21" s="6" t="s">
        <v>28</v>
      </c>
    </row>
    <row r="22" spans="1:13" ht="15.6" customHeight="1">
      <c r="A22" s="6" t="s">
        <v>60</v>
      </c>
      <c r="B22" s="7" t="s">
        <v>61</v>
      </c>
      <c r="C22" s="48">
        <v>5521859600</v>
      </c>
      <c r="D22" s="51">
        <f t="shared" si="18"/>
        <v>3112389100</v>
      </c>
      <c r="E22" s="7" t="s">
        <v>61</v>
      </c>
      <c r="F22" s="60">
        <v>1285651700</v>
      </c>
      <c r="G22" s="8">
        <f t="shared" si="19"/>
        <v>0.23282948012658633</v>
      </c>
      <c r="H22" s="60">
        <f t="shared" si="9"/>
        <v>1285651700</v>
      </c>
      <c r="I22" s="8">
        <f>(H22/C22)*100%</f>
        <v>0.23282948012658633</v>
      </c>
      <c r="J22" s="9">
        <v>1</v>
      </c>
      <c r="K22" s="9">
        <v>0.9</v>
      </c>
      <c r="L22" s="57">
        <f t="shared" si="2"/>
        <v>-9.9999999999999978E-2</v>
      </c>
      <c r="M22" s="6" t="s">
        <v>28</v>
      </c>
    </row>
    <row r="23" spans="1:13" ht="23.85" customHeight="1">
      <c r="A23" s="1" t="s">
        <v>62</v>
      </c>
      <c r="B23" s="3" t="s">
        <v>63</v>
      </c>
      <c r="C23" s="47">
        <f>SUM(C24:C25)</f>
        <v>26826832800</v>
      </c>
      <c r="D23" s="47">
        <f>SUM(D24:D25)</f>
        <v>75000000</v>
      </c>
      <c r="E23" s="3" t="s">
        <v>64</v>
      </c>
      <c r="F23" s="47">
        <f t="shared" ref="F23" si="20">SUM(F24:F25)</f>
        <v>20740849737</v>
      </c>
      <c r="G23" s="54">
        <f>SUM(G24:G25)/2</f>
        <v>0.69146645216389224</v>
      </c>
      <c r="H23" s="62">
        <f t="shared" si="9"/>
        <v>20740849737</v>
      </c>
      <c r="I23" s="54">
        <f>SUM(I24:I25)/2</f>
        <v>0.69146645216389224</v>
      </c>
      <c r="J23" s="54">
        <v>0.83040000000000003</v>
      </c>
      <c r="K23" s="54">
        <f t="shared" ref="K23" si="21">SUM(K24:K25)/2</f>
        <v>0.83330000000000004</v>
      </c>
      <c r="L23" s="54">
        <f t="shared" si="2"/>
        <v>2.9000000000000137E-3</v>
      </c>
      <c r="M23" s="5"/>
    </row>
    <row r="24" spans="1:13" ht="23.85" customHeight="1">
      <c r="A24" s="6" t="s">
        <v>65</v>
      </c>
      <c r="B24" s="7" t="s">
        <v>66</v>
      </c>
      <c r="C24" s="48">
        <v>24792295000</v>
      </c>
      <c r="D24" s="51">
        <f t="shared" ref="D24:D25" si="22">C24-B24</f>
        <v>65000000</v>
      </c>
      <c r="E24" s="7" t="s">
        <v>67</v>
      </c>
      <c r="F24" s="60">
        <v>19529909493</v>
      </c>
      <c r="G24" s="8">
        <f t="shared" ref="G24:G25" si="23">(F24/C24)*100%</f>
        <v>0.78774109024598171</v>
      </c>
      <c r="H24" s="60">
        <f t="shared" si="9"/>
        <v>19529909493</v>
      </c>
      <c r="I24" s="8">
        <f>(H24/C24)*100%</f>
        <v>0.78774109024598171</v>
      </c>
      <c r="J24" s="10">
        <v>0.83250000000000002</v>
      </c>
      <c r="K24" s="10">
        <v>0.83330000000000004</v>
      </c>
      <c r="L24" s="56">
        <f t="shared" si="2"/>
        <v>8.0000000000002292E-4</v>
      </c>
      <c r="M24" s="6" t="s">
        <v>28</v>
      </c>
    </row>
    <row r="25" spans="1:13" ht="15" customHeight="1">
      <c r="A25" s="6" t="s">
        <v>68</v>
      </c>
      <c r="B25" s="7" t="s">
        <v>69</v>
      </c>
      <c r="C25" s="48">
        <v>2034537800</v>
      </c>
      <c r="D25" s="51">
        <f t="shared" si="22"/>
        <v>10000000</v>
      </c>
      <c r="E25" s="7" t="s">
        <v>70</v>
      </c>
      <c r="F25" s="60">
        <v>1210940244</v>
      </c>
      <c r="G25" s="8">
        <f t="shared" si="23"/>
        <v>0.59519181408180277</v>
      </c>
      <c r="H25" s="60">
        <f t="shared" si="9"/>
        <v>1210940244</v>
      </c>
      <c r="I25" s="8">
        <f>(H25/C25)*100%</f>
        <v>0.59519181408180277</v>
      </c>
      <c r="J25" s="10">
        <v>0.8054</v>
      </c>
      <c r="K25" s="10">
        <v>0.83330000000000004</v>
      </c>
      <c r="L25" s="56">
        <f t="shared" si="2"/>
        <v>2.7900000000000036E-2</v>
      </c>
      <c r="M25" s="6" t="s">
        <v>28</v>
      </c>
    </row>
    <row r="26" spans="1:13" ht="23.85" customHeight="1">
      <c r="A26" s="1" t="s">
        <v>71</v>
      </c>
      <c r="B26" s="3" t="s">
        <v>72</v>
      </c>
      <c r="C26" s="47">
        <f>SUM(C27:C30)</f>
        <v>1230523905</v>
      </c>
      <c r="D26" s="47">
        <f>SUM(D27:D30)</f>
        <v>328060000</v>
      </c>
      <c r="E26" s="3" t="s">
        <v>73</v>
      </c>
      <c r="F26" s="47">
        <f t="shared" ref="F26" si="24">SUM(F27:F30)</f>
        <v>670347472</v>
      </c>
      <c r="G26" s="54">
        <f>SUM(G27:G30)/4</f>
        <v>0.58533807042461361</v>
      </c>
      <c r="H26" s="62">
        <f t="shared" si="9"/>
        <v>670347472</v>
      </c>
      <c r="I26" s="54">
        <f>SUM(I27:I30)/4</f>
        <v>0.58533807042461361</v>
      </c>
      <c r="J26" s="54">
        <v>0.94469999999999998</v>
      </c>
      <c r="K26" s="54">
        <f t="shared" ref="K26" si="25">SUM(K27:K30)/4</f>
        <v>0.83330000000000004</v>
      </c>
      <c r="L26" s="54">
        <f t="shared" si="2"/>
        <v>-0.11139999999999994</v>
      </c>
      <c r="M26" s="5"/>
    </row>
    <row r="27" spans="1:13" ht="32.25" customHeight="1">
      <c r="A27" s="6" t="s">
        <v>74</v>
      </c>
      <c r="B27" s="7" t="s">
        <v>75</v>
      </c>
      <c r="C27" s="48">
        <v>547821155</v>
      </c>
      <c r="D27" s="51">
        <f t="shared" ref="D27:D30" si="26">C27-B27</f>
        <v>121000000</v>
      </c>
      <c r="E27" s="7" t="s">
        <v>76</v>
      </c>
      <c r="F27" s="60">
        <v>365609472</v>
      </c>
      <c r="G27" s="8">
        <f t="shared" ref="G27:G30" si="27">(F27/C27)*100%</f>
        <v>0.66738837787306704</v>
      </c>
      <c r="H27" s="60">
        <f t="shared" si="9"/>
        <v>365609472</v>
      </c>
      <c r="I27" s="8">
        <f>(H27/C27)*100%</f>
        <v>0.66738837787306704</v>
      </c>
      <c r="J27" s="9">
        <v>1</v>
      </c>
      <c r="K27" s="10">
        <v>0.83330000000000004</v>
      </c>
      <c r="L27" s="56">
        <f t="shared" si="2"/>
        <v>-0.16669999999999996</v>
      </c>
      <c r="M27" s="11" t="s">
        <v>28</v>
      </c>
    </row>
    <row r="28" spans="1:13" ht="15.6" customHeight="1">
      <c r="A28" s="6" t="s">
        <v>77</v>
      </c>
      <c r="B28" s="7" t="s">
        <v>78</v>
      </c>
      <c r="C28" s="48">
        <v>116270000</v>
      </c>
      <c r="D28" s="51">
        <f t="shared" si="26"/>
        <v>20810000</v>
      </c>
      <c r="E28" s="7" t="s">
        <v>79</v>
      </c>
      <c r="F28" s="60">
        <v>68205000</v>
      </c>
      <c r="G28" s="8">
        <f t="shared" si="27"/>
        <v>0.58660875548292768</v>
      </c>
      <c r="H28" s="60">
        <f t="shared" si="9"/>
        <v>68205000</v>
      </c>
      <c r="I28" s="8">
        <f>(H28/C28)*100%</f>
        <v>0.58660875548292768</v>
      </c>
      <c r="J28" s="10">
        <v>0.86660000000000004</v>
      </c>
      <c r="K28" s="10">
        <v>0.83330000000000004</v>
      </c>
      <c r="L28" s="56">
        <f t="shared" si="2"/>
        <v>-3.3299999999999996E-2</v>
      </c>
      <c r="M28" s="6" t="s">
        <v>28</v>
      </c>
    </row>
    <row r="29" spans="1:13" ht="23.85" customHeight="1">
      <c r="A29" s="6" t="s">
        <v>80</v>
      </c>
      <c r="B29" s="7" t="s">
        <v>81</v>
      </c>
      <c r="C29" s="48">
        <v>545182750</v>
      </c>
      <c r="D29" s="51">
        <f t="shared" si="26"/>
        <v>200000000</v>
      </c>
      <c r="E29" s="7" t="s">
        <v>82</v>
      </c>
      <c r="F29" s="60">
        <v>222083000</v>
      </c>
      <c r="G29" s="8">
        <f t="shared" si="27"/>
        <v>0.40735514834245951</v>
      </c>
      <c r="H29" s="60">
        <f t="shared" si="9"/>
        <v>222083000</v>
      </c>
      <c r="I29" s="8">
        <f>(H29/C29)*100%</f>
        <v>0.40735514834245951</v>
      </c>
      <c r="J29" s="10">
        <v>0.90529999999999999</v>
      </c>
      <c r="K29" s="10">
        <v>0.83330000000000004</v>
      </c>
      <c r="L29" s="56">
        <f t="shared" si="2"/>
        <v>-7.1999999999999953E-2</v>
      </c>
      <c r="M29" s="6" t="s">
        <v>28</v>
      </c>
    </row>
    <row r="30" spans="1:13" ht="23.85" customHeight="1">
      <c r="A30" s="6" t="s">
        <v>83</v>
      </c>
      <c r="B30" s="7" t="s">
        <v>84</v>
      </c>
      <c r="C30" s="48">
        <v>21250000</v>
      </c>
      <c r="D30" s="51">
        <f t="shared" si="26"/>
        <v>-13750000</v>
      </c>
      <c r="E30" s="7" t="s">
        <v>85</v>
      </c>
      <c r="F30" s="60">
        <v>14450000</v>
      </c>
      <c r="G30" s="8">
        <f t="shared" si="27"/>
        <v>0.68</v>
      </c>
      <c r="H30" s="60">
        <f t="shared" si="9"/>
        <v>14450000</v>
      </c>
      <c r="I30" s="8">
        <f>(H30/C30)*100%</f>
        <v>0.68</v>
      </c>
      <c r="J30" s="10">
        <v>0.87160000000000004</v>
      </c>
      <c r="K30" s="10">
        <v>0.83330000000000004</v>
      </c>
      <c r="L30" s="56">
        <f t="shared" si="2"/>
        <v>-3.8300000000000001E-2</v>
      </c>
      <c r="M30" s="6" t="s">
        <v>28</v>
      </c>
    </row>
    <row r="31" spans="1:13" ht="15.6" customHeight="1">
      <c r="A31" s="1" t="s">
        <v>86</v>
      </c>
      <c r="B31" s="3" t="s">
        <v>87</v>
      </c>
      <c r="C31" s="47">
        <f>C32+C39+C43</f>
        <v>2685200725</v>
      </c>
      <c r="D31" s="47">
        <f>D32+D39+D43</f>
        <v>28000000</v>
      </c>
      <c r="E31" s="3" t="s">
        <v>88</v>
      </c>
      <c r="F31" s="47">
        <f t="shared" ref="F31" si="28">F32+F39+F43</f>
        <v>1626465156</v>
      </c>
      <c r="G31" s="54">
        <f>(G32+G39+G43)/3</f>
        <v>0.58300330464268235</v>
      </c>
      <c r="H31" s="62">
        <f t="shared" si="9"/>
        <v>1626465156</v>
      </c>
      <c r="I31" s="54">
        <f>(I32+I39+I43)/3</f>
        <v>0.58300330464268235</v>
      </c>
      <c r="J31" s="54">
        <v>0.92359999999999998</v>
      </c>
      <c r="K31" s="54">
        <f t="shared" ref="K31" si="29">(K32+K39+K43)/3</f>
        <v>0.84511666666666674</v>
      </c>
      <c r="L31" s="54">
        <f t="shared" si="2"/>
        <v>-7.8483333333333238E-2</v>
      </c>
      <c r="M31" s="5"/>
    </row>
    <row r="32" spans="1:13" ht="15.6" customHeight="1">
      <c r="A32" s="1" t="s">
        <v>89</v>
      </c>
      <c r="B32" s="3" t="s">
        <v>90</v>
      </c>
      <c r="C32" s="47">
        <f>SUM(C33:C38)</f>
        <v>1480219650</v>
      </c>
      <c r="D32" s="47">
        <f>SUM(D33:D38)</f>
        <v>28000000</v>
      </c>
      <c r="E32" s="3" t="s">
        <v>91</v>
      </c>
      <c r="F32" s="47">
        <f t="shared" ref="F32" si="30">SUM(F33:F38)</f>
        <v>923754400</v>
      </c>
      <c r="G32" s="54">
        <f>SUM(G33:G38)/6</f>
        <v>0.49029186442988631</v>
      </c>
      <c r="H32" s="62">
        <f t="shared" si="9"/>
        <v>923754400</v>
      </c>
      <c r="I32" s="54">
        <f>SUM(I33:I38)/6</f>
        <v>0.49029186442988631</v>
      </c>
      <c r="J32" s="54">
        <v>0.90620000000000001</v>
      </c>
      <c r="K32" s="54">
        <f t="shared" ref="K32" si="31">SUM(K33:K38)/6</f>
        <v>0.84258333333333324</v>
      </c>
      <c r="L32" s="54">
        <f t="shared" si="2"/>
        <v>-6.3616666666666766E-2</v>
      </c>
      <c r="M32" s="5"/>
    </row>
    <row r="33" spans="1:13" ht="15.6" customHeight="1">
      <c r="A33" s="6" t="s">
        <v>92</v>
      </c>
      <c r="B33" s="7" t="s">
        <v>93</v>
      </c>
      <c r="C33" s="48">
        <v>58592000</v>
      </c>
      <c r="D33" s="51">
        <f t="shared" ref="D33:D38" si="32">C33-B33</f>
        <v>0</v>
      </c>
      <c r="E33" s="7" t="s">
        <v>93</v>
      </c>
      <c r="F33" s="60">
        <v>17418000</v>
      </c>
      <c r="G33" s="8">
        <f t="shared" ref="G33:G38" si="33">(F33/C33)*100%</f>
        <v>0.29727607864554889</v>
      </c>
      <c r="H33" s="60">
        <f t="shared" si="9"/>
        <v>17418000</v>
      </c>
      <c r="I33" s="8">
        <f t="shared" ref="I33:I38" si="34">(H33/C33)*100%</f>
        <v>0.29727607864554889</v>
      </c>
      <c r="J33" s="9">
        <v>1</v>
      </c>
      <c r="K33" s="9">
        <v>0.7</v>
      </c>
      <c r="L33" s="57">
        <f t="shared" si="2"/>
        <v>-0.30000000000000004</v>
      </c>
      <c r="M33" s="6" t="s">
        <v>28</v>
      </c>
    </row>
    <row r="34" spans="1:13" ht="23.85" customHeight="1">
      <c r="A34" s="6" t="s">
        <v>94</v>
      </c>
      <c r="B34" s="7" t="s">
        <v>95</v>
      </c>
      <c r="C34" s="48">
        <v>63891200</v>
      </c>
      <c r="D34" s="51">
        <f t="shared" si="32"/>
        <v>0</v>
      </c>
      <c r="E34" s="7" t="s">
        <v>95</v>
      </c>
      <c r="F34" s="60">
        <v>23536500</v>
      </c>
      <c r="G34" s="8">
        <f t="shared" si="33"/>
        <v>0.36838406541119906</v>
      </c>
      <c r="H34" s="60">
        <f t="shared" si="9"/>
        <v>23536500</v>
      </c>
      <c r="I34" s="8">
        <f t="shared" si="34"/>
        <v>0.36838406541119906</v>
      </c>
      <c r="J34" s="9">
        <v>1</v>
      </c>
      <c r="K34" s="9">
        <v>0.8</v>
      </c>
      <c r="L34" s="57">
        <f t="shared" si="2"/>
        <v>-0.19999999999999996</v>
      </c>
      <c r="M34" s="6" t="s">
        <v>28</v>
      </c>
    </row>
    <row r="35" spans="1:13" ht="32.25" customHeight="1">
      <c r="A35" s="6" t="s">
        <v>96</v>
      </c>
      <c r="B35" s="7" t="s">
        <v>97</v>
      </c>
      <c r="C35" s="48">
        <v>147500000</v>
      </c>
      <c r="D35" s="51">
        <f t="shared" si="32"/>
        <v>-20601200</v>
      </c>
      <c r="E35" s="7" t="s">
        <v>98</v>
      </c>
      <c r="F35" s="60">
        <v>104088000</v>
      </c>
      <c r="G35" s="8">
        <f t="shared" si="33"/>
        <v>0.70568135593220338</v>
      </c>
      <c r="H35" s="60">
        <f t="shared" si="9"/>
        <v>104088000</v>
      </c>
      <c r="I35" s="8">
        <f t="shared" si="34"/>
        <v>0.70568135593220338</v>
      </c>
      <c r="J35" s="9">
        <v>1</v>
      </c>
      <c r="K35" s="9">
        <v>1</v>
      </c>
      <c r="L35" s="57">
        <f t="shared" si="2"/>
        <v>0</v>
      </c>
      <c r="M35" s="11" t="s">
        <v>28</v>
      </c>
    </row>
    <row r="36" spans="1:13" ht="32.25" customHeight="1">
      <c r="A36" s="6" t="s">
        <v>282</v>
      </c>
      <c r="B36" s="7" t="s">
        <v>99</v>
      </c>
      <c r="C36" s="48">
        <v>163336200</v>
      </c>
      <c r="D36" s="51">
        <f t="shared" si="32"/>
        <v>20601200</v>
      </c>
      <c r="E36" s="7" t="s">
        <v>100</v>
      </c>
      <c r="F36" s="60">
        <v>41433000</v>
      </c>
      <c r="G36" s="8">
        <f t="shared" si="33"/>
        <v>0.25366697645714792</v>
      </c>
      <c r="H36" s="60">
        <f t="shared" si="9"/>
        <v>41433000</v>
      </c>
      <c r="I36" s="8">
        <f t="shared" si="34"/>
        <v>0.25366697645714792</v>
      </c>
      <c r="J36" s="9">
        <v>1</v>
      </c>
      <c r="K36" s="9">
        <v>0.8</v>
      </c>
      <c r="L36" s="57">
        <f t="shared" si="2"/>
        <v>-0.19999999999999996</v>
      </c>
      <c r="M36" s="11" t="s">
        <v>28</v>
      </c>
    </row>
    <row r="37" spans="1:13" ht="23.85" customHeight="1">
      <c r="A37" s="6" t="s">
        <v>101</v>
      </c>
      <c r="B37" s="7" t="s">
        <v>102</v>
      </c>
      <c r="C37" s="48">
        <v>190869750</v>
      </c>
      <c r="D37" s="51">
        <f t="shared" si="32"/>
        <v>0</v>
      </c>
      <c r="E37" s="7" t="s">
        <v>102</v>
      </c>
      <c r="F37" s="60">
        <v>111880900</v>
      </c>
      <c r="G37" s="8">
        <f t="shared" si="33"/>
        <v>0.58616360109446364</v>
      </c>
      <c r="H37" s="60">
        <f t="shared" si="9"/>
        <v>111880900</v>
      </c>
      <c r="I37" s="8">
        <f t="shared" si="34"/>
        <v>0.58616360109446364</v>
      </c>
      <c r="J37" s="9">
        <v>1</v>
      </c>
      <c r="K37" s="9">
        <v>0.92</v>
      </c>
      <c r="L37" s="57">
        <f t="shared" si="2"/>
        <v>-7.999999999999996E-2</v>
      </c>
      <c r="M37" s="6" t="s">
        <v>28</v>
      </c>
    </row>
    <row r="38" spans="1:13" ht="23.85" customHeight="1">
      <c r="A38" s="6" t="s">
        <v>103</v>
      </c>
      <c r="B38" s="7" t="s">
        <v>104</v>
      </c>
      <c r="C38" s="48">
        <v>856030500</v>
      </c>
      <c r="D38" s="51">
        <f t="shared" si="32"/>
        <v>28000000</v>
      </c>
      <c r="E38" s="7" t="s">
        <v>105</v>
      </c>
      <c r="F38" s="60">
        <v>625398000</v>
      </c>
      <c r="G38" s="8">
        <f t="shared" si="33"/>
        <v>0.730579109038755</v>
      </c>
      <c r="H38" s="60">
        <f t="shared" si="9"/>
        <v>625398000</v>
      </c>
      <c r="I38" s="8">
        <f t="shared" si="34"/>
        <v>0.730579109038755</v>
      </c>
      <c r="J38" s="10">
        <v>0.83550000000000002</v>
      </c>
      <c r="K38" s="10">
        <v>0.83550000000000002</v>
      </c>
      <c r="L38" s="57">
        <f t="shared" si="2"/>
        <v>0</v>
      </c>
      <c r="M38" s="6" t="s">
        <v>28</v>
      </c>
    </row>
    <row r="39" spans="1:13" ht="15.6" customHeight="1">
      <c r="A39" s="1" t="s">
        <v>106</v>
      </c>
      <c r="B39" s="3" t="s">
        <v>107</v>
      </c>
      <c r="C39" s="47">
        <f>SUM(C40:C42)</f>
        <v>441907900</v>
      </c>
      <c r="D39" s="47">
        <f>SUM(D40:D42)</f>
        <v>0</v>
      </c>
      <c r="E39" s="3" t="s">
        <v>108</v>
      </c>
      <c r="F39" s="47">
        <f t="shared" ref="F39" si="35">SUM(F40:F42)</f>
        <v>300342800</v>
      </c>
      <c r="G39" s="54">
        <f>SUM(G40:G42)/3</f>
        <v>0.64021235763677165</v>
      </c>
      <c r="H39" s="62">
        <f t="shared" si="9"/>
        <v>300342800</v>
      </c>
      <c r="I39" s="54">
        <f>SUM(I40:I42)/3</f>
        <v>0.64021235763677165</v>
      </c>
      <c r="J39" s="54">
        <v>0.9415</v>
      </c>
      <c r="K39" s="54">
        <f t="shared" ref="K39" si="36">SUM(K40:K42)/3</f>
        <v>0.95236666666666669</v>
      </c>
      <c r="L39" s="54">
        <f t="shared" si="2"/>
        <v>1.0866666666666691E-2</v>
      </c>
      <c r="M39" s="5"/>
    </row>
    <row r="40" spans="1:13" ht="23.85" customHeight="1">
      <c r="A40" s="6" t="s">
        <v>109</v>
      </c>
      <c r="B40" s="7" t="s">
        <v>110</v>
      </c>
      <c r="C40" s="48">
        <v>127568300</v>
      </c>
      <c r="D40" s="51">
        <f t="shared" ref="D40:D42" si="37">C40-B40</f>
        <v>0</v>
      </c>
      <c r="E40" s="7" t="s">
        <v>110</v>
      </c>
      <c r="F40" s="60">
        <v>65863400</v>
      </c>
      <c r="G40" s="8">
        <f t="shared" ref="G40:G42" si="38">(F40/C40)*100%</f>
        <v>0.51629911192670908</v>
      </c>
      <c r="H40" s="60">
        <f t="shared" si="9"/>
        <v>65863400</v>
      </c>
      <c r="I40" s="8">
        <f>(H40/C40)*100%</f>
        <v>0.51629911192670908</v>
      </c>
      <c r="J40" s="9">
        <v>1</v>
      </c>
      <c r="K40" s="9">
        <v>1</v>
      </c>
      <c r="L40" s="57">
        <f t="shared" si="2"/>
        <v>0</v>
      </c>
      <c r="M40" s="6" t="s">
        <v>28</v>
      </c>
    </row>
    <row r="41" spans="1:13" ht="32.25" customHeight="1">
      <c r="A41" s="6" t="s">
        <v>111</v>
      </c>
      <c r="B41" s="7" t="s">
        <v>112</v>
      </c>
      <c r="C41" s="48">
        <v>69582500</v>
      </c>
      <c r="D41" s="51">
        <f t="shared" si="37"/>
        <v>0</v>
      </c>
      <c r="E41" s="7" t="s">
        <v>112</v>
      </c>
      <c r="F41" s="60">
        <v>43393000</v>
      </c>
      <c r="G41" s="8">
        <f t="shared" si="38"/>
        <v>0.623619444544246</v>
      </c>
      <c r="H41" s="60">
        <f t="shared" si="9"/>
        <v>43393000</v>
      </c>
      <c r="I41" s="8">
        <f>(H41/C41)*100%</f>
        <v>0.623619444544246</v>
      </c>
      <c r="J41" s="9">
        <v>1</v>
      </c>
      <c r="K41" s="9">
        <v>1</v>
      </c>
      <c r="L41" s="57">
        <f t="shared" si="2"/>
        <v>0</v>
      </c>
      <c r="M41" s="11" t="s">
        <v>28</v>
      </c>
    </row>
    <row r="42" spans="1:13" ht="32.25" customHeight="1">
      <c r="A42" s="6" t="s">
        <v>113</v>
      </c>
      <c r="B42" s="7" t="s">
        <v>114</v>
      </c>
      <c r="C42" s="48">
        <v>244757100</v>
      </c>
      <c r="D42" s="51">
        <f t="shared" si="37"/>
        <v>0</v>
      </c>
      <c r="E42" s="7" t="s">
        <v>115</v>
      </c>
      <c r="F42" s="60">
        <v>191086400</v>
      </c>
      <c r="G42" s="8">
        <f t="shared" si="38"/>
        <v>0.78071851643935963</v>
      </c>
      <c r="H42" s="60">
        <f t="shared" si="9"/>
        <v>191086400</v>
      </c>
      <c r="I42" s="8">
        <f>(H42/C42)*100%</f>
        <v>0.78071851643935963</v>
      </c>
      <c r="J42" s="10">
        <v>0.89439999999999997</v>
      </c>
      <c r="K42" s="10">
        <v>0.85709999999999997</v>
      </c>
      <c r="L42" s="56">
        <f t="shared" si="2"/>
        <v>-3.73E-2</v>
      </c>
      <c r="M42" s="11" t="s">
        <v>28</v>
      </c>
    </row>
    <row r="43" spans="1:13" ht="23.85" customHeight="1">
      <c r="A43" s="1" t="s">
        <v>116</v>
      </c>
      <c r="B43" s="3" t="s">
        <v>117</v>
      </c>
      <c r="C43" s="47">
        <f>SUM(C44:C47)</f>
        <v>763073175</v>
      </c>
      <c r="D43" s="47">
        <f>SUM(D44:D47)</f>
        <v>0</v>
      </c>
      <c r="E43" s="3" t="s">
        <v>118</v>
      </c>
      <c r="F43" s="47">
        <f>SUM(F44:F47)</f>
        <v>402367956</v>
      </c>
      <c r="G43" s="54">
        <f>SUM(G44:G47)/4</f>
        <v>0.61850569186138926</v>
      </c>
      <c r="H43" s="62">
        <f t="shared" si="9"/>
        <v>402367956</v>
      </c>
      <c r="I43" s="54">
        <f>SUM(I44:I47)/4</f>
        <v>0.61850569186138926</v>
      </c>
      <c r="J43" s="54">
        <v>0.94620000000000004</v>
      </c>
      <c r="K43" s="54">
        <f t="shared" ref="K43" si="39">SUM(K44:K47)/4</f>
        <v>0.74039999999999995</v>
      </c>
      <c r="L43" s="54">
        <f t="shared" si="2"/>
        <v>-0.20580000000000009</v>
      </c>
      <c r="M43" s="5"/>
    </row>
    <row r="44" spans="1:13" ht="32.25" customHeight="1">
      <c r="A44" s="6" t="s">
        <v>119</v>
      </c>
      <c r="B44" s="7" t="s">
        <v>120</v>
      </c>
      <c r="C44" s="48">
        <v>65689000</v>
      </c>
      <c r="D44" s="51">
        <f t="shared" ref="D44:D47" si="40">C44-B44</f>
        <v>0</v>
      </c>
      <c r="E44" s="7" t="s">
        <v>120</v>
      </c>
      <c r="F44" s="60">
        <v>61895900</v>
      </c>
      <c r="G44" s="8">
        <f t="shared" ref="G44:G47" si="41">(F44/C44)*100%</f>
        <v>0.94225669442372395</v>
      </c>
      <c r="H44" s="60">
        <f t="shared" si="9"/>
        <v>61895900</v>
      </c>
      <c r="I44" s="8">
        <f>(H44/C44)*100%</f>
        <v>0.94225669442372395</v>
      </c>
      <c r="J44" s="9">
        <v>1</v>
      </c>
      <c r="K44" s="9">
        <v>0.8</v>
      </c>
      <c r="L44" s="57">
        <f t="shared" si="2"/>
        <v>-0.19999999999999996</v>
      </c>
      <c r="M44" s="11" t="s">
        <v>28</v>
      </c>
    </row>
    <row r="45" spans="1:13" ht="23.45" customHeight="1">
      <c r="A45" s="6" t="s">
        <v>121</v>
      </c>
      <c r="B45" s="7" t="s">
        <v>122</v>
      </c>
      <c r="C45" s="48">
        <v>237563800</v>
      </c>
      <c r="D45" s="51">
        <f t="shared" si="40"/>
        <v>0</v>
      </c>
      <c r="E45" s="7" t="s">
        <v>123</v>
      </c>
      <c r="F45" s="60">
        <v>225303056</v>
      </c>
      <c r="G45" s="8">
        <f t="shared" si="41"/>
        <v>0.94838967889888948</v>
      </c>
      <c r="H45" s="60">
        <f t="shared" si="9"/>
        <v>225303056</v>
      </c>
      <c r="I45" s="8">
        <f>(H45/C45)*100%</f>
        <v>0.94838967889888948</v>
      </c>
      <c r="J45" s="10">
        <v>0.96160000000000001</v>
      </c>
      <c r="K45" s="10">
        <v>0.96160000000000001</v>
      </c>
      <c r="L45" s="56">
        <f t="shared" si="2"/>
        <v>0</v>
      </c>
      <c r="M45" s="6" t="s">
        <v>28</v>
      </c>
    </row>
    <row r="46" spans="1:13" ht="23.85" customHeight="1">
      <c r="A46" s="6" t="s">
        <v>124</v>
      </c>
      <c r="B46" s="7" t="s">
        <v>125</v>
      </c>
      <c r="C46" s="48">
        <v>107505375</v>
      </c>
      <c r="D46" s="51">
        <f t="shared" si="40"/>
        <v>0</v>
      </c>
      <c r="E46" s="7" t="s">
        <v>125</v>
      </c>
      <c r="F46" s="48">
        <v>39682000</v>
      </c>
      <c r="G46" s="8">
        <f t="shared" si="41"/>
        <v>0.36911642789953525</v>
      </c>
      <c r="H46" s="60">
        <f t="shared" si="9"/>
        <v>39682000</v>
      </c>
      <c r="I46" s="8">
        <f>(H46/C46)*100%</f>
        <v>0.36911642789953525</v>
      </c>
      <c r="J46" s="9">
        <v>1</v>
      </c>
      <c r="K46" s="9">
        <v>0.7</v>
      </c>
      <c r="L46" s="57">
        <f t="shared" si="2"/>
        <v>-0.30000000000000004</v>
      </c>
      <c r="M46" s="6" t="s">
        <v>28</v>
      </c>
    </row>
    <row r="47" spans="1:13" ht="23.85" customHeight="1">
      <c r="A47" s="6" t="s">
        <v>126</v>
      </c>
      <c r="B47" s="7" t="s">
        <v>127</v>
      </c>
      <c r="C47" s="48">
        <v>352315000</v>
      </c>
      <c r="D47" s="51">
        <f t="shared" si="40"/>
        <v>0</v>
      </c>
      <c r="E47" s="7" t="s">
        <v>128</v>
      </c>
      <c r="F47" s="60">
        <v>75487000</v>
      </c>
      <c r="G47" s="8">
        <f t="shared" si="41"/>
        <v>0.21425996622340804</v>
      </c>
      <c r="H47" s="60">
        <f t="shared" si="9"/>
        <v>75487000</v>
      </c>
      <c r="I47" s="8">
        <f>(H47/C47)*100%</f>
        <v>0.21425996622340804</v>
      </c>
      <c r="J47" s="10">
        <v>0.90939999999999999</v>
      </c>
      <c r="K47" s="9">
        <v>0.5</v>
      </c>
      <c r="L47" s="56">
        <f t="shared" si="2"/>
        <v>-0.40939999999999999</v>
      </c>
      <c r="M47" s="6" t="s">
        <v>28</v>
      </c>
    </row>
    <row r="48" spans="1:13" ht="15.6" customHeight="1">
      <c r="A48" s="1" t="s">
        <v>129</v>
      </c>
      <c r="B48" s="3" t="s">
        <v>130</v>
      </c>
      <c r="C48" s="47">
        <f>C49</f>
        <v>10288895200</v>
      </c>
      <c r="D48" s="47">
        <f>D49</f>
        <v>1745290000</v>
      </c>
      <c r="E48" s="3" t="s">
        <v>131</v>
      </c>
      <c r="F48" s="47">
        <f t="shared" ref="F48:I48" si="42">F49</f>
        <v>4270110523</v>
      </c>
      <c r="G48" s="54">
        <f t="shared" si="42"/>
        <v>0.38919611516789587</v>
      </c>
      <c r="H48" s="62">
        <f t="shared" si="9"/>
        <v>4270110523</v>
      </c>
      <c r="I48" s="54">
        <f t="shared" si="42"/>
        <v>0.38919611516789587</v>
      </c>
      <c r="J48" s="54">
        <v>0.78920000000000001</v>
      </c>
      <c r="K48" s="54">
        <f t="shared" ref="K48" si="43">K49</f>
        <v>0.75428571428571434</v>
      </c>
      <c r="L48" s="54">
        <f t="shared" si="2"/>
        <v>-3.4914285714285676E-2</v>
      </c>
      <c r="M48" s="5"/>
    </row>
    <row r="49" spans="1:13" ht="15.6" customHeight="1">
      <c r="A49" s="1" t="s">
        <v>132</v>
      </c>
      <c r="B49" s="3" t="s">
        <v>130</v>
      </c>
      <c r="C49" s="47">
        <f>SUM(C50:C56)</f>
        <v>10288895200</v>
      </c>
      <c r="D49" s="47">
        <f>SUM(D50:D56)</f>
        <v>1745290000</v>
      </c>
      <c r="E49" s="3" t="s">
        <v>131</v>
      </c>
      <c r="F49" s="47">
        <f t="shared" ref="F49" si="44">SUM(F50:F56)</f>
        <v>4270110523</v>
      </c>
      <c r="G49" s="54">
        <f>SUM(G50:G56)/7</f>
        <v>0.38919611516789587</v>
      </c>
      <c r="H49" s="62">
        <f t="shared" si="9"/>
        <v>4270110523</v>
      </c>
      <c r="I49" s="54">
        <f>SUM(I50:I56)/7</f>
        <v>0.38919611516789587</v>
      </c>
      <c r="J49" s="54">
        <v>0.78920000000000001</v>
      </c>
      <c r="K49" s="54">
        <f t="shared" ref="K49" si="45">SUM(K50:K56)/7</f>
        <v>0.75428571428571434</v>
      </c>
      <c r="L49" s="54">
        <f t="shared" si="2"/>
        <v>-3.4914285714285676E-2</v>
      </c>
      <c r="M49" s="5"/>
    </row>
    <row r="50" spans="1:13" ht="15.6" customHeight="1">
      <c r="A50" s="6" t="s">
        <v>133</v>
      </c>
      <c r="B50" s="7" t="s">
        <v>134</v>
      </c>
      <c r="C50" s="48">
        <v>215769700</v>
      </c>
      <c r="D50" s="51">
        <f t="shared" ref="D50:D56" si="46">C50-B50</f>
        <v>0</v>
      </c>
      <c r="E50" s="7" t="s">
        <v>135</v>
      </c>
      <c r="F50" s="60">
        <v>54900000</v>
      </c>
      <c r="G50" s="8">
        <f t="shared" ref="G50:G56" si="47">(F50/C50)*100%</f>
        <v>0.25443794935062708</v>
      </c>
      <c r="H50" s="60">
        <f t="shared" si="9"/>
        <v>54900000</v>
      </c>
      <c r="I50" s="8">
        <f t="shared" ref="I50:I56" si="48">(H50/C50)*100%</f>
        <v>0.25443794935062708</v>
      </c>
      <c r="J50" s="10">
        <v>0.79359999999999997</v>
      </c>
      <c r="K50" s="9">
        <v>1</v>
      </c>
      <c r="L50" s="56">
        <f t="shared" si="2"/>
        <v>0.20640000000000003</v>
      </c>
      <c r="M50" s="5"/>
    </row>
    <row r="51" spans="1:13" ht="15.6" customHeight="1">
      <c r="A51" s="6" t="s">
        <v>136</v>
      </c>
      <c r="B51" s="7" t="s">
        <v>137</v>
      </c>
      <c r="C51" s="48">
        <v>113700000</v>
      </c>
      <c r="D51" s="51">
        <f t="shared" si="46"/>
        <v>0</v>
      </c>
      <c r="E51" s="7" t="s">
        <v>138</v>
      </c>
      <c r="F51" s="60">
        <v>87612500</v>
      </c>
      <c r="G51" s="8">
        <f t="shared" si="47"/>
        <v>0.7705584872471416</v>
      </c>
      <c r="H51" s="60">
        <f t="shared" si="9"/>
        <v>87612500</v>
      </c>
      <c r="I51" s="8">
        <f t="shared" si="48"/>
        <v>0.7705584872471416</v>
      </c>
      <c r="J51" s="10">
        <v>0.59730000000000005</v>
      </c>
      <c r="K51" s="9">
        <v>0.9</v>
      </c>
      <c r="L51" s="56">
        <f t="shared" si="2"/>
        <v>0.30269999999999997</v>
      </c>
      <c r="M51" s="6" t="s">
        <v>28</v>
      </c>
    </row>
    <row r="52" spans="1:13" ht="15.6" customHeight="1">
      <c r="A52" s="6" t="s">
        <v>139</v>
      </c>
      <c r="B52" s="7" t="s">
        <v>140</v>
      </c>
      <c r="C52" s="48">
        <v>4450312500</v>
      </c>
      <c r="D52" s="51">
        <f t="shared" si="46"/>
        <v>0</v>
      </c>
      <c r="E52" s="7" t="s">
        <v>141</v>
      </c>
      <c r="F52" s="60">
        <v>2394377000</v>
      </c>
      <c r="G52" s="8">
        <f t="shared" si="47"/>
        <v>0.53802446457411701</v>
      </c>
      <c r="H52" s="60">
        <f t="shared" si="9"/>
        <v>2394377000</v>
      </c>
      <c r="I52" s="8">
        <f t="shared" si="48"/>
        <v>0.53802446457411701</v>
      </c>
      <c r="J52" s="10">
        <v>0.75480000000000003</v>
      </c>
      <c r="K52" s="9">
        <v>0.8</v>
      </c>
      <c r="L52" s="56">
        <f t="shared" si="2"/>
        <v>4.5200000000000018E-2</v>
      </c>
      <c r="M52" s="6" t="s">
        <v>28</v>
      </c>
    </row>
    <row r="53" spans="1:13" ht="15.6" customHeight="1">
      <c r="A53" s="6" t="s">
        <v>142</v>
      </c>
      <c r="B53" s="7" t="s">
        <v>143</v>
      </c>
      <c r="C53" s="48">
        <v>3777421000</v>
      </c>
      <c r="D53" s="51">
        <f t="shared" si="46"/>
        <v>1199290000</v>
      </c>
      <c r="E53" s="7" t="s">
        <v>144</v>
      </c>
      <c r="F53" s="60">
        <v>1157755223</v>
      </c>
      <c r="G53" s="8">
        <f t="shared" si="47"/>
        <v>0.30649356346565554</v>
      </c>
      <c r="H53" s="60">
        <f t="shared" si="9"/>
        <v>1157755223</v>
      </c>
      <c r="I53" s="8">
        <f t="shared" si="48"/>
        <v>0.30649356346565554</v>
      </c>
      <c r="J53" s="10">
        <v>0.77510000000000001</v>
      </c>
      <c r="K53" s="9">
        <v>0.75</v>
      </c>
      <c r="L53" s="56">
        <f t="shared" si="2"/>
        <v>-2.5100000000000011E-2</v>
      </c>
      <c r="M53" s="6" t="s">
        <v>28</v>
      </c>
    </row>
    <row r="54" spans="1:13" ht="23.85" customHeight="1">
      <c r="A54" s="6" t="s">
        <v>145</v>
      </c>
      <c r="B54" s="7" t="s">
        <v>146</v>
      </c>
      <c r="C54" s="48">
        <v>74400000</v>
      </c>
      <c r="D54" s="51">
        <f t="shared" si="46"/>
        <v>36000000</v>
      </c>
      <c r="E54" s="7" t="s">
        <v>147</v>
      </c>
      <c r="F54" s="60">
        <v>37050000</v>
      </c>
      <c r="G54" s="8">
        <f t="shared" si="47"/>
        <v>0.49798387096774194</v>
      </c>
      <c r="H54" s="60">
        <f t="shared" si="9"/>
        <v>37050000</v>
      </c>
      <c r="I54" s="8">
        <f t="shared" si="48"/>
        <v>0.49798387096774194</v>
      </c>
      <c r="J54" s="10">
        <v>0.82140000000000002</v>
      </c>
      <c r="K54" s="9">
        <v>1</v>
      </c>
      <c r="L54" s="56">
        <f t="shared" si="2"/>
        <v>0.17859999999999998</v>
      </c>
      <c r="M54" s="6" t="s">
        <v>28</v>
      </c>
    </row>
    <row r="55" spans="1:13" ht="32.25" customHeight="1">
      <c r="A55" s="6" t="s">
        <v>148</v>
      </c>
      <c r="B55" s="7" t="s">
        <v>149</v>
      </c>
      <c r="C55" s="48">
        <v>1508698000</v>
      </c>
      <c r="D55" s="51">
        <f t="shared" si="46"/>
        <v>510000000</v>
      </c>
      <c r="E55" s="7" t="s">
        <v>150</v>
      </c>
      <c r="F55" s="60">
        <v>538415800</v>
      </c>
      <c r="G55" s="8">
        <f t="shared" si="47"/>
        <v>0.35687447056998817</v>
      </c>
      <c r="H55" s="60">
        <f t="shared" si="9"/>
        <v>538415800</v>
      </c>
      <c r="I55" s="8">
        <f t="shared" si="48"/>
        <v>0.35687447056998817</v>
      </c>
      <c r="J55" s="10">
        <v>0.96750000000000003</v>
      </c>
      <c r="K55" s="9">
        <v>0.83</v>
      </c>
      <c r="L55" s="56">
        <f t="shared" si="2"/>
        <v>-0.13750000000000007</v>
      </c>
      <c r="M55" s="11" t="s">
        <v>28</v>
      </c>
    </row>
    <row r="56" spans="1:13" ht="23.85" customHeight="1">
      <c r="A56" s="6" t="s">
        <v>151</v>
      </c>
      <c r="B56" s="7" t="s">
        <v>152</v>
      </c>
      <c r="C56" s="48">
        <v>148594000</v>
      </c>
      <c r="D56" s="51">
        <f t="shared" si="46"/>
        <v>0</v>
      </c>
      <c r="E56" s="12">
        <v>784</v>
      </c>
      <c r="F56" s="48">
        <v>0</v>
      </c>
      <c r="G56" s="8">
        <f t="shared" si="47"/>
        <v>0</v>
      </c>
      <c r="H56" s="60">
        <f t="shared" si="9"/>
        <v>0</v>
      </c>
      <c r="I56" s="8">
        <f t="shared" si="48"/>
        <v>0</v>
      </c>
      <c r="J56" s="9">
        <v>1</v>
      </c>
      <c r="K56" s="9">
        <v>0</v>
      </c>
      <c r="L56" s="57">
        <f t="shared" si="2"/>
        <v>-1</v>
      </c>
      <c r="M56" s="6" t="s">
        <v>28</v>
      </c>
    </row>
    <row r="57" spans="1:13" ht="15.6" customHeight="1">
      <c r="A57" s="1" t="s">
        <v>153</v>
      </c>
      <c r="B57" s="3" t="s">
        <v>154</v>
      </c>
      <c r="C57" s="47">
        <f>C58</f>
        <v>7023142700</v>
      </c>
      <c r="D57" s="47">
        <f>D58</f>
        <v>-221199600</v>
      </c>
      <c r="E57" s="3" t="s">
        <v>155</v>
      </c>
      <c r="F57" s="47">
        <f t="shared" ref="F57:I57" si="49">F58</f>
        <v>2118680582</v>
      </c>
      <c r="G57" s="54">
        <f t="shared" si="49"/>
        <v>0.34985568492488078</v>
      </c>
      <c r="H57" s="62">
        <f t="shared" si="9"/>
        <v>2118680582</v>
      </c>
      <c r="I57" s="54">
        <f t="shared" si="49"/>
        <v>0.34985568492488078</v>
      </c>
      <c r="J57" s="55">
        <v>0.81120000000000003</v>
      </c>
      <c r="K57" s="55">
        <f t="shared" ref="K57" si="50">K58</f>
        <v>0.7163250000000001</v>
      </c>
      <c r="L57" s="54">
        <f t="shared" si="2"/>
        <v>-9.4874999999999932E-2</v>
      </c>
      <c r="M57" s="5"/>
    </row>
    <row r="58" spans="1:13" ht="15.6" customHeight="1">
      <c r="A58" s="1" t="s">
        <v>156</v>
      </c>
      <c r="B58" s="3" t="s">
        <v>154</v>
      </c>
      <c r="C58" s="47">
        <f>SUM(C59:C66)</f>
        <v>7023142700</v>
      </c>
      <c r="D58" s="47">
        <f>SUM(D59:D66)</f>
        <v>-221199600</v>
      </c>
      <c r="E58" s="3" t="s">
        <v>155</v>
      </c>
      <c r="F58" s="47">
        <f t="shared" ref="F58" si="51">SUM(F59:F66)</f>
        <v>2118680582</v>
      </c>
      <c r="G58" s="54">
        <f>SUM(G59:G66)/8</f>
        <v>0.34985568492488078</v>
      </c>
      <c r="H58" s="62">
        <f t="shared" si="9"/>
        <v>2118680582</v>
      </c>
      <c r="I58" s="54">
        <f>SUM(I59:I66)/8</f>
        <v>0.34985568492488078</v>
      </c>
      <c r="J58" s="54">
        <v>0.81120000000000003</v>
      </c>
      <c r="K58" s="54">
        <f t="shared" ref="K58" si="52">SUM(K59:K66)/8</f>
        <v>0.7163250000000001</v>
      </c>
      <c r="L58" s="54">
        <f t="shared" si="2"/>
        <v>-9.4874999999999932E-2</v>
      </c>
      <c r="M58" s="5"/>
    </row>
    <row r="59" spans="1:13" ht="23.85" customHeight="1">
      <c r="A59" s="6" t="s">
        <v>157</v>
      </c>
      <c r="B59" s="7" t="s">
        <v>158</v>
      </c>
      <c r="C59" s="48">
        <v>142031450</v>
      </c>
      <c r="D59" s="51">
        <f t="shared" ref="D59:D66" si="53">C59-B59</f>
        <v>0</v>
      </c>
      <c r="E59" s="7" t="s">
        <v>159</v>
      </c>
      <c r="F59" s="60">
        <v>70444745</v>
      </c>
      <c r="G59" s="8">
        <f t="shared" ref="G59:G66" si="54">(F59/C59)*100%</f>
        <v>0.49597990445073958</v>
      </c>
      <c r="H59" s="60">
        <f t="shared" si="9"/>
        <v>70444745</v>
      </c>
      <c r="I59" s="8">
        <f t="shared" ref="I59:I66" si="55">(H59/C59)*100%</f>
        <v>0.49597990445073958</v>
      </c>
      <c r="J59" s="10">
        <v>0.99370000000000003</v>
      </c>
      <c r="K59" s="10">
        <v>0.56730000000000003</v>
      </c>
      <c r="L59" s="56">
        <f t="shared" si="2"/>
        <v>-0.4264</v>
      </c>
      <c r="M59" s="6" t="s">
        <v>28</v>
      </c>
    </row>
    <row r="60" spans="1:13" ht="23.85" customHeight="1">
      <c r="A60" s="6" t="s">
        <v>283</v>
      </c>
      <c r="B60" s="7" t="s">
        <v>160</v>
      </c>
      <c r="C60" s="48">
        <v>2563214500</v>
      </c>
      <c r="D60" s="51">
        <f t="shared" si="53"/>
        <v>470062500</v>
      </c>
      <c r="E60" s="7" t="s">
        <v>161</v>
      </c>
      <c r="F60" s="60">
        <v>337641970</v>
      </c>
      <c r="G60" s="8">
        <f t="shared" si="54"/>
        <v>0.13172599093833154</v>
      </c>
      <c r="H60" s="60">
        <f t="shared" si="9"/>
        <v>337641970</v>
      </c>
      <c r="I60" s="8">
        <f t="shared" si="55"/>
        <v>0.13172599093833154</v>
      </c>
      <c r="J60" s="10">
        <v>0.99950000000000006</v>
      </c>
      <c r="K60" s="9">
        <v>0.5</v>
      </c>
      <c r="L60" s="56">
        <f t="shared" si="2"/>
        <v>-0.49950000000000006</v>
      </c>
      <c r="M60" s="6" t="s">
        <v>28</v>
      </c>
    </row>
    <row r="61" spans="1:13" ht="23.85" customHeight="1">
      <c r="A61" s="6" t="s">
        <v>162</v>
      </c>
      <c r="B61" s="7" t="s">
        <v>163</v>
      </c>
      <c r="C61" s="48">
        <v>2528439000</v>
      </c>
      <c r="D61" s="51">
        <f t="shared" si="53"/>
        <v>-192141000</v>
      </c>
      <c r="E61" s="7" t="s">
        <v>164</v>
      </c>
      <c r="F61" s="60">
        <v>1079181850</v>
      </c>
      <c r="G61" s="8">
        <f t="shared" si="54"/>
        <v>0.42681743557981822</v>
      </c>
      <c r="H61" s="60">
        <f t="shared" si="9"/>
        <v>1079181850</v>
      </c>
      <c r="I61" s="8">
        <f t="shared" si="55"/>
        <v>0.42681743557981822</v>
      </c>
      <c r="J61" s="10">
        <v>0.68340000000000001</v>
      </c>
      <c r="K61" s="10">
        <v>0.59840000000000004</v>
      </c>
      <c r="L61" s="56">
        <f t="shared" si="2"/>
        <v>-8.4999999999999964E-2</v>
      </c>
      <c r="M61" s="6" t="s">
        <v>28</v>
      </c>
    </row>
    <row r="62" spans="1:13" ht="23.85" customHeight="1">
      <c r="A62" s="6" t="s">
        <v>165</v>
      </c>
      <c r="B62" s="7" t="s">
        <v>166</v>
      </c>
      <c r="C62" s="48">
        <v>604700000</v>
      </c>
      <c r="D62" s="51">
        <f t="shared" si="53"/>
        <v>0</v>
      </c>
      <c r="E62" s="7" t="s">
        <v>167</v>
      </c>
      <c r="F62" s="60">
        <v>115501284</v>
      </c>
      <c r="G62" s="8">
        <f t="shared" si="54"/>
        <v>0.19100592690590376</v>
      </c>
      <c r="H62" s="60">
        <f t="shared" si="9"/>
        <v>115501284</v>
      </c>
      <c r="I62" s="8">
        <f t="shared" si="55"/>
        <v>0.19100592690590376</v>
      </c>
      <c r="J62" s="10">
        <v>0.31719999999999998</v>
      </c>
      <c r="K62" s="10">
        <v>0.66659999999999997</v>
      </c>
      <c r="L62" s="56">
        <f t="shared" si="2"/>
        <v>0.34939999999999999</v>
      </c>
      <c r="M62" s="6" t="s">
        <v>28</v>
      </c>
    </row>
    <row r="63" spans="1:13" ht="32.25" customHeight="1">
      <c r="A63" s="6" t="s">
        <v>168</v>
      </c>
      <c r="B63" s="7" t="s">
        <v>169</v>
      </c>
      <c r="C63" s="48">
        <v>163161400</v>
      </c>
      <c r="D63" s="51">
        <f t="shared" si="53"/>
        <v>-83138600</v>
      </c>
      <c r="E63" s="7" t="s">
        <v>170</v>
      </c>
      <c r="F63" s="60">
        <v>112534700</v>
      </c>
      <c r="G63" s="8">
        <f t="shared" si="54"/>
        <v>0.68971398872527445</v>
      </c>
      <c r="H63" s="60">
        <f t="shared" si="9"/>
        <v>112534700</v>
      </c>
      <c r="I63" s="8">
        <f t="shared" si="55"/>
        <v>0.68971398872527445</v>
      </c>
      <c r="J63" s="10">
        <v>0.94599999999999995</v>
      </c>
      <c r="K63" s="9">
        <v>1</v>
      </c>
      <c r="L63" s="56">
        <f t="shared" si="2"/>
        <v>5.4000000000000048E-2</v>
      </c>
      <c r="M63" s="11" t="s">
        <v>28</v>
      </c>
    </row>
    <row r="64" spans="1:13" ht="23.85" customHeight="1">
      <c r="A64" s="6" t="s">
        <v>171</v>
      </c>
      <c r="B64" s="7" t="s">
        <v>172</v>
      </c>
      <c r="C64" s="48">
        <v>632072000</v>
      </c>
      <c r="D64" s="51">
        <f t="shared" si="53"/>
        <v>-1920000</v>
      </c>
      <c r="E64" s="7" t="s">
        <v>173</v>
      </c>
      <c r="F64" s="60">
        <v>332431500</v>
      </c>
      <c r="G64" s="8">
        <f t="shared" si="54"/>
        <v>0.52593929172625908</v>
      </c>
      <c r="H64" s="60">
        <f t="shared" si="9"/>
        <v>332431500</v>
      </c>
      <c r="I64" s="8">
        <f t="shared" si="55"/>
        <v>0.52593929172625908</v>
      </c>
      <c r="J64" s="10">
        <v>0.94940000000000002</v>
      </c>
      <c r="K64" s="9">
        <v>0.98</v>
      </c>
      <c r="L64" s="56">
        <f t="shared" si="2"/>
        <v>3.0599999999999961E-2</v>
      </c>
      <c r="M64" s="6" t="s">
        <v>28</v>
      </c>
    </row>
    <row r="65" spans="1:14" ht="15.6" customHeight="1">
      <c r="A65" s="6" t="s">
        <v>284</v>
      </c>
      <c r="B65" s="7" t="s">
        <v>174</v>
      </c>
      <c r="C65" s="48">
        <v>252741200</v>
      </c>
      <c r="D65" s="51">
        <f t="shared" si="53"/>
        <v>0</v>
      </c>
      <c r="E65" s="7" t="s">
        <v>175</v>
      </c>
      <c r="F65" s="60">
        <v>53962183</v>
      </c>
      <c r="G65" s="8">
        <f t="shared" si="54"/>
        <v>0.21350766317482073</v>
      </c>
      <c r="H65" s="60">
        <f t="shared" si="9"/>
        <v>53962183</v>
      </c>
      <c r="I65" s="8">
        <f t="shared" si="55"/>
        <v>0.21350766317482073</v>
      </c>
      <c r="J65" s="10">
        <v>0.81789999999999996</v>
      </c>
      <c r="K65" s="10">
        <v>0.41830000000000001</v>
      </c>
      <c r="L65" s="56">
        <f t="shared" si="2"/>
        <v>-0.39959999999999996</v>
      </c>
      <c r="M65" s="6" t="s">
        <v>28</v>
      </c>
    </row>
    <row r="66" spans="1:14" ht="23.85" customHeight="1">
      <c r="A66" s="6" t="s">
        <v>285</v>
      </c>
      <c r="B66" s="7" t="s">
        <v>176</v>
      </c>
      <c r="C66" s="48">
        <v>136783150</v>
      </c>
      <c r="D66" s="51">
        <f t="shared" si="53"/>
        <v>-414062500</v>
      </c>
      <c r="E66" s="7" t="s">
        <v>176</v>
      </c>
      <c r="F66" s="60">
        <v>16982350</v>
      </c>
      <c r="G66" s="8">
        <f t="shared" si="54"/>
        <v>0.12415527789789897</v>
      </c>
      <c r="H66" s="60">
        <f t="shared" si="9"/>
        <v>16982350</v>
      </c>
      <c r="I66" s="8">
        <f t="shared" si="55"/>
        <v>0.12415527789789897</v>
      </c>
      <c r="J66" s="9">
        <v>1</v>
      </c>
      <c r="K66" s="9">
        <v>1</v>
      </c>
      <c r="L66" s="57">
        <f t="shared" si="2"/>
        <v>0</v>
      </c>
      <c r="M66" s="6" t="s">
        <v>28</v>
      </c>
    </row>
    <row r="67" spans="1:14" ht="25.5" customHeight="1">
      <c r="H67" s="145" t="s">
        <v>177</v>
      </c>
      <c r="I67" s="146"/>
      <c r="J67" s="146"/>
      <c r="K67" s="146"/>
      <c r="L67" s="146"/>
      <c r="M67" s="146"/>
    </row>
    <row r="68" spans="1:14" ht="12.75" customHeight="1">
      <c r="A68" s="13"/>
      <c r="B68" s="13"/>
      <c r="C68" s="50"/>
      <c r="D68" s="13"/>
      <c r="E68" s="13"/>
      <c r="F68" s="50"/>
      <c r="G68" s="13"/>
      <c r="H68" s="142" t="s">
        <v>178</v>
      </c>
      <c r="I68" s="142"/>
      <c r="J68" s="142"/>
      <c r="K68" s="142"/>
      <c r="L68" s="142"/>
      <c r="M68" s="142"/>
      <c r="N68" s="13"/>
    </row>
    <row r="69" spans="1:14" ht="20.25" customHeight="1">
      <c r="A69" s="13"/>
      <c r="B69" s="13"/>
      <c r="C69" s="50"/>
      <c r="D69" s="13"/>
      <c r="E69" s="13"/>
      <c r="F69" s="50"/>
      <c r="G69" s="13"/>
      <c r="H69" s="147" t="s">
        <v>179</v>
      </c>
      <c r="I69" s="147"/>
      <c r="J69" s="147"/>
      <c r="K69" s="147"/>
      <c r="L69" s="147"/>
      <c r="M69" s="147"/>
      <c r="N69" s="13"/>
    </row>
    <row r="70" spans="1:14" ht="12" customHeight="1">
      <c r="H70" s="61"/>
      <c r="I70" s="14"/>
      <c r="J70" s="14"/>
      <c r="K70" s="14"/>
      <c r="L70" s="14"/>
      <c r="M70" s="14"/>
    </row>
    <row r="71" spans="1:14">
      <c r="H71" s="61"/>
      <c r="I71" s="14"/>
      <c r="J71" s="14"/>
      <c r="K71" s="14"/>
      <c r="L71" s="14"/>
      <c r="M71" s="14"/>
    </row>
    <row r="72" spans="1:14">
      <c r="H72" s="61"/>
      <c r="I72" s="14"/>
      <c r="J72" s="14"/>
      <c r="K72" s="14"/>
      <c r="L72" s="14"/>
      <c r="M72" s="14"/>
    </row>
    <row r="73" spans="1:14" ht="39.75" customHeight="1">
      <c r="H73" s="141" t="s">
        <v>180</v>
      </c>
      <c r="I73" s="142"/>
      <c r="J73" s="142"/>
      <c r="K73" s="142"/>
      <c r="L73" s="142"/>
      <c r="M73" s="142"/>
    </row>
  </sheetData>
  <mergeCells count="22">
    <mergeCell ref="H73:M73"/>
    <mergeCell ref="M6:M7"/>
    <mergeCell ref="H67:M67"/>
    <mergeCell ref="H68:M68"/>
    <mergeCell ref="H69:M69"/>
    <mergeCell ref="H6:H7"/>
    <mergeCell ref="I6:I7"/>
    <mergeCell ref="J6:J7"/>
    <mergeCell ref="K6:K7"/>
    <mergeCell ref="L6:L7"/>
    <mergeCell ref="B6:B7"/>
    <mergeCell ref="C6:C7"/>
    <mergeCell ref="D6:D7"/>
    <mergeCell ref="E6:E7"/>
    <mergeCell ref="G6:G7"/>
    <mergeCell ref="A1:N1"/>
    <mergeCell ref="A2:A3"/>
    <mergeCell ref="B2:D2"/>
    <mergeCell ref="E2:E3"/>
    <mergeCell ref="F2:I2"/>
    <mergeCell ref="J2:L2"/>
    <mergeCell ref="M2:M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2" workbookViewId="0">
      <selection activeCell="K7" sqref="K7"/>
    </sheetView>
  </sheetViews>
  <sheetFormatPr defaultRowHeight="12.75"/>
  <cols>
    <col min="1" max="1" width="49.1640625" customWidth="1"/>
    <col min="2" max="2" width="15.83203125" customWidth="1"/>
    <col min="3" max="3" width="15.5" customWidth="1"/>
    <col min="4" max="5" width="15.83203125" customWidth="1"/>
    <col min="6" max="6" width="11.1640625" customWidth="1"/>
    <col min="7" max="7" width="15.5" customWidth="1"/>
    <col min="8" max="8" width="11.1640625" customWidth="1"/>
    <col min="9" max="11" width="9.83203125" customWidth="1"/>
    <col min="12" max="12" width="15.5" customWidth="1"/>
    <col min="13" max="13" width="2.83203125" customWidth="1"/>
  </cols>
  <sheetData>
    <row r="1" spans="1:13" ht="46.7" customHeight="1">
      <c r="A1" s="153" t="s">
        <v>367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5" customHeight="1">
      <c r="A2" s="154" t="s">
        <v>347</v>
      </c>
      <c r="B2" s="156" t="s">
        <v>348</v>
      </c>
      <c r="C2" s="157"/>
      <c r="D2" s="158"/>
      <c r="E2" s="159" t="s">
        <v>349</v>
      </c>
      <c r="F2" s="160"/>
      <c r="G2" s="160"/>
      <c r="H2" s="161"/>
      <c r="I2" s="162" t="s">
        <v>350</v>
      </c>
      <c r="J2" s="163"/>
      <c r="K2" s="164"/>
      <c r="L2" s="165" t="s">
        <v>351</v>
      </c>
    </row>
    <row r="3" spans="1:13" ht="15.75" customHeight="1">
      <c r="A3" s="155"/>
      <c r="B3" s="93" t="s">
        <v>352</v>
      </c>
      <c r="C3" s="93" t="s">
        <v>353</v>
      </c>
      <c r="D3" s="93" t="s">
        <v>354</v>
      </c>
      <c r="E3" s="94" t="s">
        <v>355</v>
      </c>
      <c r="F3" s="95" t="s">
        <v>356</v>
      </c>
      <c r="G3" s="94" t="s">
        <v>357</v>
      </c>
      <c r="H3" s="95" t="s">
        <v>356</v>
      </c>
      <c r="I3" s="96" t="s">
        <v>358</v>
      </c>
      <c r="J3" s="95" t="s">
        <v>359</v>
      </c>
      <c r="K3" s="96" t="s">
        <v>360</v>
      </c>
      <c r="L3" s="166"/>
    </row>
    <row r="4" spans="1:13" ht="15.6" customHeight="1">
      <c r="A4" s="96" t="s">
        <v>361</v>
      </c>
      <c r="B4" s="97">
        <f>B5</f>
        <v>579435417900</v>
      </c>
      <c r="C4" s="97">
        <f>C5</f>
        <v>-29711034100</v>
      </c>
      <c r="D4" s="97">
        <f>D5</f>
        <v>549724383800</v>
      </c>
      <c r="E4" s="98">
        <f>E5</f>
        <v>444962374282</v>
      </c>
      <c r="F4" s="99"/>
      <c r="G4" s="98">
        <f>G5</f>
        <v>444962374282</v>
      </c>
      <c r="H4" s="99"/>
      <c r="I4" s="100"/>
      <c r="J4" s="101"/>
      <c r="K4" s="100"/>
      <c r="L4" s="5"/>
    </row>
    <row r="5" spans="1:13" ht="21.75" customHeight="1">
      <c r="A5" s="96" t="s">
        <v>362</v>
      </c>
      <c r="B5" s="97">
        <f>SUM(B6:B8)</f>
        <v>579435417900</v>
      </c>
      <c r="C5" s="97">
        <f>SUM(C6:C8)</f>
        <v>-29711034100</v>
      </c>
      <c r="D5" s="97">
        <f>SUM(D6:D8)</f>
        <v>549724383800</v>
      </c>
      <c r="E5" s="98">
        <f>SUM(E6:E8)</f>
        <v>444962374282</v>
      </c>
      <c r="F5" s="102"/>
      <c r="G5" s="98">
        <f>SUM(G6:G8)</f>
        <v>444962374282</v>
      </c>
      <c r="H5" s="102"/>
      <c r="I5" s="100"/>
      <c r="J5" s="100"/>
      <c r="K5" s="100"/>
      <c r="L5" s="5"/>
    </row>
    <row r="6" spans="1:13" ht="15.6" customHeight="1">
      <c r="A6" s="103" t="s">
        <v>363</v>
      </c>
      <c r="B6" s="104">
        <v>513700422300</v>
      </c>
      <c r="C6" s="113">
        <v>3320000000</v>
      </c>
      <c r="D6" s="104">
        <f>B6+C6</f>
        <v>517020422300</v>
      </c>
      <c r="E6" s="106">
        <v>440836478964</v>
      </c>
      <c r="F6" s="107">
        <f>(E6/D6)*100%</f>
        <v>0.8526480965740374</v>
      </c>
      <c r="G6" s="106">
        <f>E6</f>
        <v>440836478964</v>
      </c>
      <c r="H6" s="107">
        <f>F6</f>
        <v>0.8526480965740374</v>
      </c>
      <c r="I6" s="108">
        <v>0.95889999999999997</v>
      </c>
      <c r="J6" s="109">
        <v>0.9</v>
      </c>
      <c r="K6" s="108">
        <v>1</v>
      </c>
      <c r="L6" s="103" t="s">
        <v>364</v>
      </c>
    </row>
    <row r="7" spans="1:13" ht="23.85" customHeight="1">
      <c r="A7" s="103" t="s">
        <v>365</v>
      </c>
      <c r="B7" s="106">
        <v>41326855600</v>
      </c>
      <c r="C7" s="113">
        <v>-33031034100</v>
      </c>
      <c r="D7" s="104">
        <f t="shared" ref="D7:D8" si="0">B7+C7</f>
        <v>8295821500</v>
      </c>
      <c r="E7" s="110">
        <v>4125895318</v>
      </c>
      <c r="F7" s="107">
        <f>(E7/D7)*100%</f>
        <v>0.49734620230196613</v>
      </c>
      <c r="G7" s="110">
        <f>E7</f>
        <v>4125895318</v>
      </c>
      <c r="H7" s="107">
        <f>F7</f>
        <v>0.49734620230196613</v>
      </c>
      <c r="I7" s="109">
        <v>1</v>
      </c>
      <c r="J7" s="109">
        <v>0.5</v>
      </c>
      <c r="K7" s="109"/>
      <c r="L7" s="103" t="s">
        <v>364</v>
      </c>
    </row>
    <row r="8" spans="1:13" ht="32.25" customHeight="1">
      <c r="A8" s="103" t="s">
        <v>366</v>
      </c>
      <c r="B8" s="104">
        <v>24408140000</v>
      </c>
      <c r="C8" s="105">
        <v>0</v>
      </c>
      <c r="D8" s="104">
        <f t="shared" si="0"/>
        <v>24408140000</v>
      </c>
      <c r="E8" s="111">
        <v>0</v>
      </c>
      <c r="F8" s="107">
        <f>(E8/D8)*100%</f>
        <v>0</v>
      </c>
      <c r="G8" s="111">
        <v>0</v>
      </c>
      <c r="H8" s="107">
        <f>F8</f>
        <v>0</v>
      </c>
      <c r="I8" s="109">
        <v>1</v>
      </c>
      <c r="J8" s="109">
        <v>0.5</v>
      </c>
      <c r="K8" s="108">
        <v>0.83</v>
      </c>
      <c r="L8" s="112" t="s">
        <v>364</v>
      </c>
    </row>
    <row r="9" spans="1:13" ht="24" customHeight="1">
      <c r="A9" s="13"/>
      <c r="B9" s="13"/>
      <c r="C9" s="13"/>
      <c r="D9" s="13"/>
      <c r="E9" s="13"/>
      <c r="F9" s="13"/>
      <c r="G9" s="145" t="s">
        <v>368</v>
      </c>
      <c r="H9" s="146"/>
      <c r="I9" s="146"/>
      <c r="J9" s="146"/>
      <c r="K9" s="146"/>
      <c r="L9" s="146"/>
      <c r="M9" s="13"/>
    </row>
    <row r="10" spans="1:13" ht="15" customHeight="1">
      <c r="A10" s="13"/>
      <c r="B10" s="13"/>
      <c r="C10" s="13"/>
      <c r="D10" s="13"/>
      <c r="E10" s="13"/>
      <c r="F10" s="13"/>
      <c r="G10" s="142" t="s">
        <v>178</v>
      </c>
      <c r="H10" s="142"/>
      <c r="I10" s="142"/>
      <c r="J10" s="142"/>
      <c r="K10" s="142"/>
      <c r="L10" s="142"/>
      <c r="M10" s="13"/>
    </row>
    <row r="11" spans="1:13" ht="15.75" customHeight="1">
      <c r="G11" s="147" t="s">
        <v>179</v>
      </c>
      <c r="H11" s="147"/>
      <c r="I11" s="147"/>
      <c r="J11" s="147"/>
      <c r="K11" s="147"/>
      <c r="L11" s="147"/>
    </row>
    <row r="12" spans="1:13">
      <c r="G12" s="14"/>
      <c r="H12" s="14"/>
      <c r="I12" s="14"/>
      <c r="J12" s="14"/>
      <c r="K12" s="14"/>
      <c r="L12" s="14"/>
    </row>
    <row r="13" spans="1:13">
      <c r="G13" s="14"/>
      <c r="H13" s="14"/>
      <c r="I13" s="14"/>
      <c r="J13" s="14"/>
      <c r="K13" s="14"/>
      <c r="L13" s="14"/>
    </row>
    <row r="14" spans="1:13">
      <c r="G14" s="14"/>
      <c r="H14" s="14"/>
      <c r="I14" s="14"/>
      <c r="J14" s="14"/>
      <c r="K14" s="14"/>
      <c r="L14" s="14"/>
    </row>
    <row r="15" spans="1:13" ht="42" customHeight="1">
      <c r="G15" s="141" t="s">
        <v>369</v>
      </c>
      <c r="H15" s="142"/>
      <c r="I15" s="142"/>
      <c r="J15" s="142"/>
      <c r="K15" s="142"/>
      <c r="L15" s="142"/>
    </row>
  </sheetData>
  <mergeCells count="10">
    <mergeCell ref="G9:L9"/>
    <mergeCell ref="G10:L10"/>
    <mergeCell ref="G11:L11"/>
    <mergeCell ref="G15:L15"/>
    <mergeCell ref="A1:M1"/>
    <mergeCell ref="A2:A3"/>
    <mergeCell ref="B2:D2"/>
    <mergeCell ref="E2:H2"/>
    <mergeCell ref="I2:K2"/>
    <mergeCell ref="L2:L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J2" sqref="J2:J3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33.75" customHeight="1">
      <c r="A4" s="66" t="s">
        <v>151</v>
      </c>
      <c r="B4" s="67">
        <v>148594000</v>
      </c>
      <c r="C4" s="48">
        <v>0</v>
      </c>
      <c r="D4" s="68">
        <f t="shared" ref="D4:D47" si="0">(C4/B4)*100%</f>
        <v>0</v>
      </c>
      <c r="E4" s="69">
        <v>1</v>
      </c>
      <c r="F4" s="69">
        <v>0</v>
      </c>
      <c r="G4" s="70">
        <f t="shared" ref="G4:G47" si="1">F4-E4</f>
        <v>-1</v>
      </c>
      <c r="H4" s="82" t="s">
        <v>28</v>
      </c>
      <c r="I4" s="37"/>
      <c r="J4" s="16"/>
      <c r="K4" s="80">
        <v>22240900</v>
      </c>
    </row>
    <row r="5" spans="1:11" s="14" customFormat="1" ht="45.75" customHeight="1">
      <c r="A5" s="6" t="s">
        <v>283</v>
      </c>
      <c r="B5" s="48">
        <v>2563214500</v>
      </c>
      <c r="C5" s="60">
        <v>337641970</v>
      </c>
      <c r="D5" s="8">
        <f t="shared" si="0"/>
        <v>0.13172599093833154</v>
      </c>
      <c r="E5" s="10">
        <v>0.99950000000000006</v>
      </c>
      <c r="F5" s="9">
        <v>0.5</v>
      </c>
      <c r="G5" s="56">
        <f t="shared" si="1"/>
        <v>-0.49950000000000006</v>
      </c>
      <c r="H5" s="37" t="s">
        <v>28</v>
      </c>
      <c r="I5" s="17" t="s">
        <v>238</v>
      </c>
      <c r="J5" s="16" t="s">
        <v>239</v>
      </c>
    </row>
    <row r="6" spans="1:11" ht="26.25" customHeight="1">
      <c r="A6" s="6" t="s">
        <v>157</v>
      </c>
      <c r="B6" s="48">
        <v>142031450</v>
      </c>
      <c r="C6" s="60">
        <v>70444745</v>
      </c>
      <c r="D6" s="8">
        <f t="shared" si="0"/>
        <v>0.49597990445073958</v>
      </c>
      <c r="E6" s="10">
        <v>0.99370000000000003</v>
      </c>
      <c r="F6" s="10">
        <v>0.56730000000000003</v>
      </c>
      <c r="G6" s="56">
        <f t="shared" si="1"/>
        <v>-0.4264</v>
      </c>
      <c r="H6" s="83" t="s">
        <v>28</v>
      </c>
      <c r="I6" s="37"/>
      <c r="J6" s="38"/>
      <c r="K6" s="80">
        <v>14416500</v>
      </c>
    </row>
    <row r="7" spans="1:11" s="14" customFormat="1" ht="38.25" customHeight="1">
      <c r="A7" s="6" t="s">
        <v>126</v>
      </c>
      <c r="B7" s="48">
        <v>352315000</v>
      </c>
      <c r="C7" s="60">
        <v>75487000</v>
      </c>
      <c r="D7" s="8">
        <f t="shared" si="0"/>
        <v>0.21425996622340804</v>
      </c>
      <c r="E7" s="10">
        <v>0.90939999999999999</v>
      </c>
      <c r="F7" s="9">
        <v>0.5</v>
      </c>
      <c r="G7" s="56">
        <f t="shared" si="1"/>
        <v>-0.40939999999999999</v>
      </c>
      <c r="H7" s="119" t="s">
        <v>28</v>
      </c>
      <c r="I7" s="15" t="s">
        <v>290</v>
      </c>
      <c r="J7" s="16" t="s">
        <v>292</v>
      </c>
    </row>
    <row r="8" spans="1:11" s="14" customFormat="1" ht="23.85" customHeight="1">
      <c r="A8" s="6" t="s">
        <v>284</v>
      </c>
      <c r="B8" s="48">
        <v>252741200</v>
      </c>
      <c r="C8" s="60">
        <v>53962183</v>
      </c>
      <c r="D8" s="8">
        <f t="shared" si="0"/>
        <v>0.21350766317482073</v>
      </c>
      <c r="E8" s="10">
        <v>0.81789999999999996</v>
      </c>
      <c r="F8" s="10">
        <v>0.41830000000000001</v>
      </c>
      <c r="G8" s="56">
        <f t="shared" si="1"/>
        <v>-0.39959999999999996</v>
      </c>
      <c r="H8" s="119" t="s">
        <v>28</v>
      </c>
      <c r="I8" s="15">
        <v>0</v>
      </c>
      <c r="J8" s="22"/>
    </row>
    <row r="9" spans="1:11" ht="27" customHeight="1">
      <c r="A9" s="6" t="s">
        <v>124</v>
      </c>
      <c r="B9" s="48">
        <v>107505375</v>
      </c>
      <c r="C9" s="48">
        <v>0</v>
      </c>
      <c r="D9" s="8">
        <f t="shared" si="0"/>
        <v>0</v>
      </c>
      <c r="E9" s="9">
        <v>1</v>
      </c>
      <c r="F9" s="9">
        <v>0.7</v>
      </c>
      <c r="G9" s="57">
        <f t="shared" si="1"/>
        <v>-0.30000000000000004</v>
      </c>
      <c r="H9" s="83" t="s">
        <v>28</v>
      </c>
      <c r="I9" s="37"/>
      <c r="J9" s="16" t="s">
        <v>294</v>
      </c>
      <c r="K9" s="80">
        <v>17276924700</v>
      </c>
    </row>
    <row r="10" spans="1:11" s="14" customFormat="1">
      <c r="A10" s="6" t="s">
        <v>92</v>
      </c>
      <c r="B10" s="48">
        <v>58592000</v>
      </c>
      <c r="C10" s="60">
        <v>17418000</v>
      </c>
      <c r="D10" s="8">
        <f t="shared" si="0"/>
        <v>0.29727607864554889</v>
      </c>
      <c r="E10" s="9">
        <v>1</v>
      </c>
      <c r="F10" s="9">
        <v>0.7</v>
      </c>
      <c r="G10" s="57">
        <f t="shared" si="1"/>
        <v>-0.30000000000000004</v>
      </c>
      <c r="H10" s="37" t="s">
        <v>28</v>
      </c>
      <c r="I10" s="15" t="s">
        <v>193</v>
      </c>
      <c r="J10" s="25"/>
    </row>
    <row r="11" spans="1:11" s="14" customFormat="1" ht="23.25" customHeight="1">
      <c r="A11" s="6" t="s">
        <v>119</v>
      </c>
      <c r="B11" s="48">
        <v>65689000</v>
      </c>
      <c r="C11" s="60">
        <v>61895900</v>
      </c>
      <c r="D11" s="8">
        <f t="shared" si="0"/>
        <v>0.94225669442372395</v>
      </c>
      <c r="E11" s="9">
        <v>1</v>
      </c>
      <c r="F11" s="9">
        <v>0.8</v>
      </c>
      <c r="G11" s="57">
        <f t="shared" si="1"/>
        <v>-0.19999999999999996</v>
      </c>
      <c r="H11" s="40" t="s">
        <v>28</v>
      </c>
      <c r="I11" s="15" t="s">
        <v>191</v>
      </c>
      <c r="J11" s="25"/>
    </row>
    <row r="12" spans="1:11" ht="23.85" customHeight="1">
      <c r="A12" s="6" t="s">
        <v>282</v>
      </c>
      <c r="B12" s="48">
        <v>163336200</v>
      </c>
      <c r="C12" s="60">
        <v>41433000</v>
      </c>
      <c r="D12" s="8">
        <f t="shared" si="0"/>
        <v>0.25366697645714792</v>
      </c>
      <c r="E12" s="9">
        <v>1</v>
      </c>
      <c r="F12" s="9">
        <v>0.8</v>
      </c>
      <c r="G12" s="56">
        <f t="shared" si="1"/>
        <v>-0.19999999999999996</v>
      </c>
      <c r="H12" s="84" t="s">
        <v>28</v>
      </c>
      <c r="I12" s="37"/>
      <c r="J12" s="38"/>
      <c r="K12" s="80">
        <v>150150830</v>
      </c>
    </row>
    <row r="13" spans="1:11" s="14" customFormat="1" ht="29.25" customHeight="1">
      <c r="A13" s="6" t="s">
        <v>94</v>
      </c>
      <c r="B13" s="48">
        <v>63891200</v>
      </c>
      <c r="C13" s="60">
        <v>23536500</v>
      </c>
      <c r="D13" s="8">
        <f t="shared" si="0"/>
        <v>0.36838406541119906</v>
      </c>
      <c r="E13" s="9">
        <v>1</v>
      </c>
      <c r="F13" s="9">
        <v>0.8</v>
      </c>
      <c r="G13" s="56">
        <f t="shared" si="1"/>
        <v>-0.19999999999999996</v>
      </c>
      <c r="H13" s="37" t="s">
        <v>28</v>
      </c>
      <c r="I13" s="17" t="s">
        <v>235</v>
      </c>
      <c r="J13" s="16" t="s">
        <v>185</v>
      </c>
    </row>
    <row r="14" spans="1:11" ht="22.5" customHeight="1">
      <c r="A14" s="6" t="s">
        <v>74</v>
      </c>
      <c r="B14" s="48">
        <v>547821155</v>
      </c>
      <c r="C14" s="60">
        <v>365609472</v>
      </c>
      <c r="D14" s="8">
        <f t="shared" si="0"/>
        <v>0.66738837787306704</v>
      </c>
      <c r="E14" s="9">
        <v>1</v>
      </c>
      <c r="F14" s="10">
        <v>0.83330000000000004</v>
      </c>
      <c r="G14" s="56">
        <f t="shared" si="1"/>
        <v>-0.16669999999999996</v>
      </c>
      <c r="H14" s="84" t="s">
        <v>28</v>
      </c>
      <c r="I14" s="37"/>
      <c r="J14" s="16" t="s">
        <v>299</v>
      </c>
      <c r="K14" s="80">
        <v>514776100</v>
      </c>
    </row>
    <row r="15" spans="1:11" s="14" customFormat="1">
      <c r="A15" s="6" t="s">
        <v>58</v>
      </c>
      <c r="B15" s="48">
        <v>2337808300</v>
      </c>
      <c r="C15" s="60">
        <v>1190977679</v>
      </c>
      <c r="D15" s="8">
        <f t="shared" si="0"/>
        <v>0.50944197563162041</v>
      </c>
      <c r="E15" s="9">
        <v>1</v>
      </c>
      <c r="F15" s="9">
        <v>0.85</v>
      </c>
      <c r="G15" s="57">
        <f t="shared" si="1"/>
        <v>-0.15000000000000002</v>
      </c>
      <c r="H15" s="37" t="s">
        <v>28</v>
      </c>
      <c r="I15" s="15" t="s">
        <v>197</v>
      </c>
      <c r="J15" s="22"/>
    </row>
    <row r="16" spans="1:11" s="14" customFormat="1" ht="27">
      <c r="A16" s="6" t="s">
        <v>148</v>
      </c>
      <c r="B16" s="48">
        <v>1508698000</v>
      </c>
      <c r="C16" s="60">
        <v>538415800</v>
      </c>
      <c r="D16" s="8">
        <f t="shared" si="0"/>
        <v>0.35687447056998817</v>
      </c>
      <c r="E16" s="10">
        <v>0.96750000000000003</v>
      </c>
      <c r="F16" s="9">
        <v>0.83</v>
      </c>
      <c r="G16" s="56">
        <f t="shared" si="1"/>
        <v>-0.13750000000000007</v>
      </c>
      <c r="H16" s="40" t="s">
        <v>28</v>
      </c>
      <c r="I16" s="15" t="s">
        <v>296</v>
      </c>
      <c r="J16" s="22"/>
    </row>
    <row r="17" spans="1:11" s="14" customFormat="1">
      <c r="A17" s="6" t="s">
        <v>60</v>
      </c>
      <c r="B17" s="48">
        <v>5521859600</v>
      </c>
      <c r="C17" s="60">
        <v>1285651700</v>
      </c>
      <c r="D17" s="8">
        <f t="shared" si="0"/>
        <v>0.23282948012658633</v>
      </c>
      <c r="E17" s="9">
        <v>1</v>
      </c>
      <c r="F17" s="9">
        <v>0.9</v>
      </c>
      <c r="G17" s="57">
        <f t="shared" si="1"/>
        <v>-9.9999999999999978E-2</v>
      </c>
      <c r="H17" s="37" t="s">
        <v>28</v>
      </c>
      <c r="I17" s="15" t="s">
        <v>198</v>
      </c>
      <c r="J17" s="22"/>
    </row>
    <row r="18" spans="1:11" s="14" customFormat="1">
      <c r="A18" s="6" t="s">
        <v>162</v>
      </c>
      <c r="B18" s="48">
        <v>2528439000</v>
      </c>
      <c r="C18" s="60">
        <v>1079181850</v>
      </c>
      <c r="D18" s="8">
        <f t="shared" si="0"/>
        <v>0.42681743557981822</v>
      </c>
      <c r="E18" s="10">
        <v>0.68340000000000001</v>
      </c>
      <c r="F18" s="10">
        <v>0.59840000000000004</v>
      </c>
      <c r="G18" s="56">
        <f t="shared" si="1"/>
        <v>-8.4999999999999964E-2</v>
      </c>
      <c r="H18" s="37" t="s">
        <v>28</v>
      </c>
      <c r="I18" s="15" t="s">
        <v>298</v>
      </c>
      <c r="J18" s="22"/>
    </row>
    <row r="19" spans="1:11" ht="23.85" customHeight="1">
      <c r="A19" s="6" t="s">
        <v>101</v>
      </c>
      <c r="B19" s="48">
        <v>190869750</v>
      </c>
      <c r="C19" s="60">
        <v>111880900</v>
      </c>
      <c r="D19" s="8">
        <f t="shared" si="0"/>
        <v>0.58616360109446364</v>
      </c>
      <c r="E19" s="9">
        <v>1</v>
      </c>
      <c r="F19" s="9">
        <v>0.92</v>
      </c>
      <c r="G19" s="56">
        <f t="shared" si="1"/>
        <v>-7.999999999999996E-2</v>
      </c>
      <c r="H19" s="83" t="s">
        <v>28</v>
      </c>
      <c r="I19" s="37"/>
      <c r="J19" s="38"/>
      <c r="K19" s="80">
        <v>182276000</v>
      </c>
    </row>
    <row r="20" spans="1:11" s="14" customFormat="1" ht="30" customHeight="1">
      <c r="A20" s="6" t="s">
        <v>80</v>
      </c>
      <c r="B20" s="48">
        <v>545182750</v>
      </c>
      <c r="C20" s="60">
        <v>222083000</v>
      </c>
      <c r="D20" s="8">
        <f t="shared" si="0"/>
        <v>0.40735514834245951</v>
      </c>
      <c r="E20" s="10">
        <v>0.90529999999999999</v>
      </c>
      <c r="F20" s="10">
        <v>0.83330000000000004</v>
      </c>
      <c r="G20" s="56">
        <f t="shared" si="1"/>
        <v>-7.1999999999999953E-2</v>
      </c>
      <c r="H20" s="37" t="s">
        <v>28</v>
      </c>
      <c r="I20" s="17" t="s">
        <v>207</v>
      </c>
      <c r="J20" s="28" t="s">
        <v>203</v>
      </c>
    </row>
    <row r="21" spans="1:11" ht="23.85" customHeight="1">
      <c r="A21" s="6" t="s">
        <v>40</v>
      </c>
      <c r="B21" s="48">
        <v>193830700</v>
      </c>
      <c r="C21" s="60">
        <v>150150830</v>
      </c>
      <c r="D21" s="8">
        <f t="shared" si="0"/>
        <v>0.77464937184873195</v>
      </c>
      <c r="E21" s="10">
        <v>0.88070000000000004</v>
      </c>
      <c r="F21" s="10">
        <v>0.83330000000000004</v>
      </c>
      <c r="G21" s="56">
        <f t="shared" si="1"/>
        <v>-4.7399999999999998E-2</v>
      </c>
      <c r="H21" s="83" t="s">
        <v>28</v>
      </c>
      <c r="I21" s="37"/>
      <c r="J21" s="38"/>
      <c r="K21" s="80">
        <v>564787421</v>
      </c>
    </row>
    <row r="22" spans="1:11" ht="27" customHeight="1">
      <c r="A22" s="6" t="s">
        <v>29</v>
      </c>
      <c r="B22" s="48">
        <v>14625000</v>
      </c>
      <c r="C22" s="60">
        <v>14416500</v>
      </c>
      <c r="D22" s="8">
        <f t="shared" si="0"/>
        <v>0.98574358974358978</v>
      </c>
      <c r="E22" s="9">
        <v>1</v>
      </c>
      <c r="F22" s="9">
        <v>0.96</v>
      </c>
      <c r="G22" s="56">
        <f t="shared" si="1"/>
        <v>-4.0000000000000036E-2</v>
      </c>
      <c r="H22" s="37" t="s">
        <v>28</v>
      </c>
      <c r="I22" s="17" t="s">
        <v>184</v>
      </c>
      <c r="J22" s="16" t="s">
        <v>303</v>
      </c>
      <c r="K22" s="87"/>
    </row>
    <row r="23" spans="1:11" ht="27" customHeight="1">
      <c r="A23" s="6" t="s">
        <v>83</v>
      </c>
      <c r="B23" s="48">
        <v>21250000</v>
      </c>
      <c r="C23" s="60">
        <v>14450000</v>
      </c>
      <c r="D23" s="8">
        <f t="shared" si="0"/>
        <v>0.68</v>
      </c>
      <c r="E23" s="10">
        <v>0.87160000000000004</v>
      </c>
      <c r="F23" s="10">
        <v>0.83330000000000004</v>
      </c>
      <c r="G23" s="56">
        <f t="shared" si="1"/>
        <v>-3.8300000000000001E-2</v>
      </c>
      <c r="H23" s="65" t="s">
        <v>28</v>
      </c>
      <c r="I23" s="17">
        <v>0</v>
      </c>
      <c r="J23" s="16"/>
      <c r="K23" s="88"/>
    </row>
    <row r="24" spans="1:11" ht="23.85" customHeight="1">
      <c r="A24" s="6" t="s">
        <v>113</v>
      </c>
      <c r="B24" s="48">
        <v>244757100</v>
      </c>
      <c r="C24" s="60">
        <v>191086400</v>
      </c>
      <c r="D24" s="8">
        <f t="shared" si="0"/>
        <v>0.78071851643935963</v>
      </c>
      <c r="E24" s="10">
        <v>0.89439999999999997</v>
      </c>
      <c r="F24" s="10">
        <v>0.85709999999999997</v>
      </c>
      <c r="G24" s="56">
        <f t="shared" si="1"/>
        <v>-3.73E-2</v>
      </c>
      <c r="H24" s="84" t="s">
        <v>28</v>
      </c>
      <c r="I24" s="37"/>
      <c r="J24" s="38"/>
      <c r="K24" s="80">
        <v>5160302500</v>
      </c>
    </row>
    <row r="25" spans="1:11" s="14" customFormat="1" ht="32.25" customHeight="1">
      <c r="A25" s="6" t="s">
        <v>49</v>
      </c>
      <c r="B25" s="48">
        <v>800016000</v>
      </c>
      <c r="C25" s="60">
        <v>564787421</v>
      </c>
      <c r="D25" s="8">
        <f t="shared" si="0"/>
        <v>0.70597015684686304</v>
      </c>
      <c r="E25" s="10">
        <v>0.86670000000000003</v>
      </c>
      <c r="F25" s="10">
        <v>0.83330000000000004</v>
      </c>
      <c r="G25" s="56">
        <f t="shared" si="1"/>
        <v>-3.3399999999999985E-2</v>
      </c>
      <c r="H25" s="37" t="s">
        <v>28</v>
      </c>
      <c r="I25" s="17" t="s">
        <v>206</v>
      </c>
      <c r="J25" s="28" t="s">
        <v>304</v>
      </c>
    </row>
    <row r="26" spans="1:11" ht="31.5" customHeight="1">
      <c r="A26" s="6" t="s">
        <v>43</v>
      </c>
      <c r="B26" s="48">
        <v>640290000</v>
      </c>
      <c r="C26" s="60">
        <v>520713300</v>
      </c>
      <c r="D26" s="8">
        <f t="shared" si="0"/>
        <v>0.81324602914304456</v>
      </c>
      <c r="E26" s="10">
        <v>0.86670000000000003</v>
      </c>
      <c r="F26" s="10">
        <v>0.83330000000000004</v>
      </c>
      <c r="G26" s="56">
        <f t="shared" si="1"/>
        <v>-3.3399999999999985E-2</v>
      </c>
      <c r="H26" s="83" t="s">
        <v>28</v>
      </c>
      <c r="I26" s="37"/>
      <c r="J26" s="38"/>
      <c r="K26" s="80">
        <v>1190957679</v>
      </c>
    </row>
    <row r="27" spans="1:11" s="14" customFormat="1" ht="27" customHeight="1">
      <c r="A27" s="6" t="s">
        <v>77</v>
      </c>
      <c r="B27" s="48">
        <v>116270000</v>
      </c>
      <c r="C27" s="60">
        <v>68205000</v>
      </c>
      <c r="D27" s="8">
        <f t="shared" si="0"/>
        <v>0.58660875548292768</v>
      </c>
      <c r="E27" s="10">
        <v>0.86660000000000004</v>
      </c>
      <c r="F27" s="10">
        <v>0.83330000000000004</v>
      </c>
      <c r="G27" s="56">
        <f t="shared" si="1"/>
        <v>-3.3299999999999996E-2</v>
      </c>
      <c r="H27" s="37" t="s">
        <v>28</v>
      </c>
      <c r="I27" s="17" t="s">
        <v>207</v>
      </c>
      <c r="J27" s="16" t="s">
        <v>209</v>
      </c>
    </row>
    <row r="28" spans="1:11" ht="29.25" customHeight="1">
      <c r="A28" s="6" t="s">
        <v>142</v>
      </c>
      <c r="B28" s="48">
        <v>3777421000</v>
      </c>
      <c r="C28" s="60">
        <v>1157755223</v>
      </c>
      <c r="D28" s="8">
        <f t="shared" si="0"/>
        <v>0.30649356346565554</v>
      </c>
      <c r="E28" s="10">
        <v>0.77510000000000001</v>
      </c>
      <c r="F28" s="9">
        <v>0.75</v>
      </c>
      <c r="G28" s="56">
        <f t="shared" si="1"/>
        <v>-2.5100000000000011E-2</v>
      </c>
      <c r="H28" s="83" t="s">
        <v>28</v>
      </c>
      <c r="I28" s="37"/>
      <c r="J28" s="38"/>
      <c r="K28" s="80">
        <v>1285651700</v>
      </c>
    </row>
    <row r="29" spans="1:11" s="14" customFormat="1" ht="39.75" customHeight="1">
      <c r="A29" s="6" t="s">
        <v>285</v>
      </c>
      <c r="B29" s="48">
        <v>136783150</v>
      </c>
      <c r="C29" s="60">
        <v>16982350</v>
      </c>
      <c r="D29" s="8">
        <f t="shared" si="0"/>
        <v>0.12415527789789897</v>
      </c>
      <c r="E29" s="9">
        <v>1</v>
      </c>
      <c r="F29" s="9">
        <v>1</v>
      </c>
      <c r="G29" s="57">
        <f t="shared" si="1"/>
        <v>0</v>
      </c>
      <c r="H29" s="37" t="s">
        <v>28</v>
      </c>
      <c r="I29" s="17" t="s">
        <v>306</v>
      </c>
      <c r="J29" s="16" t="s">
        <v>213</v>
      </c>
    </row>
    <row r="30" spans="1:11" ht="46.5" customHeight="1">
      <c r="A30" s="6" t="s">
        <v>121</v>
      </c>
      <c r="B30" s="48">
        <v>237563800</v>
      </c>
      <c r="C30" s="60">
        <v>225303056</v>
      </c>
      <c r="D30" s="8">
        <f t="shared" si="0"/>
        <v>0.94838967889888948</v>
      </c>
      <c r="E30" s="10">
        <v>0.96160000000000001</v>
      </c>
      <c r="F30" s="10">
        <v>0.96160000000000001</v>
      </c>
      <c r="G30" s="56">
        <f t="shared" si="1"/>
        <v>0</v>
      </c>
      <c r="H30" s="83" t="s">
        <v>28</v>
      </c>
      <c r="I30" s="37"/>
      <c r="J30" s="16" t="s">
        <v>340</v>
      </c>
      <c r="K30" s="80">
        <v>19529909493</v>
      </c>
    </row>
    <row r="31" spans="1:11" s="14" customFormat="1" ht="29.25" customHeight="1">
      <c r="A31" s="6" t="s">
        <v>111</v>
      </c>
      <c r="B31" s="48">
        <v>69582500</v>
      </c>
      <c r="C31" s="60">
        <v>43393000</v>
      </c>
      <c r="D31" s="8">
        <f t="shared" si="0"/>
        <v>0.623619444544246</v>
      </c>
      <c r="E31" s="9">
        <v>1</v>
      </c>
      <c r="F31" s="9">
        <v>1</v>
      </c>
      <c r="G31" s="57">
        <f t="shared" si="1"/>
        <v>0</v>
      </c>
      <c r="H31" s="40" t="s">
        <v>28</v>
      </c>
      <c r="I31" s="17" t="s">
        <v>308</v>
      </c>
      <c r="J31" s="15"/>
    </row>
    <row r="32" spans="1:11" ht="15" customHeight="1">
      <c r="A32" s="6" t="s">
        <v>109</v>
      </c>
      <c r="B32" s="48">
        <v>127568300</v>
      </c>
      <c r="C32" s="60">
        <v>65863400</v>
      </c>
      <c r="D32" s="8">
        <f t="shared" si="0"/>
        <v>0.51629911192670908</v>
      </c>
      <c r="E32" s="9">
        <v>1</v>
      </c>
      <c r="F32" s="9">
        <v>1</v>
      </c>
      <c r="G32" s="57">
        <f t="shared" si="1"/>
        <v>0</v>
      </c>
      <c r="H32" s="83" t="s">
        <v>28</v>
      </c>
      <c r="I32" s="37"/>
      <c r="J32" s="38"/>
      <c r="K32" s="80">
        <v>1210940244</v>
      </c>
    </row>
    <row r="33" spans="1:11" s="14" customFormat="1" ht="27">
      <c r="A33" s="6" t="s">
        <v>103</v>
      </c>
      <c r="B33" s="48">
        <v>856030500</v>
      </c>
      <c r="C33" s="60">
        <v>625398000</v>
      </c>
      <c r="D33" s="8">
        <f t="shared" si="0"/>
        <v>0.730579109038755</v>
      </c>
      <c r="E33" s="10">
        <v>0.83550000000000002</v>
      </c>
      <c r="F33" s="10">
        <v>0.83550000000000002</v>
      </c>
      <c r="G33" s="57">
        <f t="shared" si="1"/>
        <v>0</v>
      </c>
      <c r="H33" s="37" t="s">
        <v>28</v>
      </c>
      <c r="I33" s="17" t="s">
        <v>309</v>
      </c>
      <c r="J33" s="16" t="s">
        <v>217</v>
      </c>
      <c r="K33" s="87"/>
    </row>
    <row r="34" spans="1:11" ht="32.25" customHeight="1">
      <c r="A34" s="6" t="s">
        <v>96</v>
      </c>
      <c r="B34" s="48">
        <v>147500000</v>
      </c>
      <c r="C34" s="60">
        <v>104088000</v>
      </c>
      <c r="D34" s="8">
        <f t="shared" si="0"/>
        <v>0.70568135593220338</v>
      </c>
      <c r="E34" s="9">
        <v>1</v>
      </c>
      <c r="F34" s="9">
        <v>1</v>
      </c>
      <c r="G34" s="57">
        <f t="shared" si="1"/>
        <v>0</v>
      </c>
      <c r="H34" s="84" t="s">
        <v>28</v>
      </c>
      <c r="I34" s="40"/>
      <c r="J34" s="38"/>
      <c r="K34" s="80">
        <v>365519472</v>
      </c>
    </row>
    <row r="35" spans="1:11" s="14" customFormat="1" ht="89.25" customHeight="1">
      <c r="A35" s="6" t="s">
        <v>46</v>
      </c>
      <c r="B35" s="48">
        <v>259047000</v>
      </c>
      <c r="C35" s="60">
        <v>182276000</v>
      </c>
      <c r="D35" s="8">
        <f t="shared" si="0"/>
        <v>0.70364065208244064</v>
      </c>
      <c r="E35" s="10">
        <v>0.8417</v>
      </c>
      <c r="F35" s="10">
        <v>0.8417</v>
      </c>
      <c r="G35" s="56">
        <f t="shared" si="1"/>
        <v>0</v>
      </c>
      <c r="H35" s="37" t="s">
        <v>28</v>
      </c>
      <c r="I35" s="17" t="s">
        <v>306</v>
      </c>
      <c r="J35" s="16" t="s">
        <v>215</v>
      </c>
    </row>
    <row r="36" spans="1:11" ht="15.6" customHeight="1">
      <c r="A36" s="6" t="s">
        <v>26</v>
      </c>
      <c r="B36" s="48">
        <v>24187500</v>
      </c>
      <c r="C36" s="60">
        <v>22240900</v>
      </c>
      <c r="D36" s="8">
        <f t="shared" si="0"/>
        <v>0.91952041343669255</v>
      </c>
      <c r="E36" s="9">
        <v>1</v>
      </c>
      <c r="F36" s="9">
        <v>1</v>
      </c>
      <c r="G36" s="57">
        <f t="shared" si="1"/>
        <v>0</v>
      </c>
      <c r="H36" s="83" t="s">
        <v>28</v>
      </c>
      <c r="I36" s="37"/>
      <c r="J36" s="38"/>
      <c r="K36" s="80">
        <v>68205000</v>
      </c>
    </row>
    <row r="37" spans="1:11" s="14" customFormat="1" ht="72">
      <c r="A37" s="6" t="s">
        <v>65</v>
      </c>
      <c r="B37" s="48">
        <v>24792295000</v>
      </c>
      <c r="C37" s="60">
        <v>19529909493</v>
      </c>
      <c r="D37" s="8">
        <f t="shared" si="0"/>
        <v>0.78774109024598171</v>
      </c>
      <c r="E37" s="10">
        <v>0.83250000000000002</v>
      </c>
      <c r="F37" s="10">
        <v>0.83330000000000004</v>
      </c>
      <c r="G37" s="56">
        <f t="shared" si="1"/>
        <v>8.0000000000002292E-4</v>
      </c>
      <c r="H37" s="37" t="s">
        <v>28</v>
      </c>
      <c r="I37" s="15" t="s">
        <v>311</v>
      </c>
      <c r="J37" s="15" t="s">
        <v>310</v>
      </c>
    </row>
    <row r="38" spans="1:11" ht="23.85" customHeight="1">
      <c r="A38" s="6" t="s">
        <v>55</v>
      </c>
      <c r="B38" s="48">
        <v>6549535950</v>
      </c>
      <c r="C38" s="60">
        <v>5160302500</v>
      </c>
      <c r="D38" s="8">
        <f t="shared" si="0"/>
        <v>0.78788826252644661</v>
      </c>
      <c r="E38" s="10">
        <v>0.83079999999999998</v>
      </c>
      <c r="F38" s="9">
        <v>0.85</v>
      </c>
      <c r="G38" s="56">
        <f t="shared" si="1"/>
        <v>1.9199999999999995E-2</v>
      </c>
      <c r="H38" s="83" t="s">
        <v>28</v>
      </c>
      <c r="I38" s="37"/>
      <c r="J38" s="38"/>
      <c r="K38" s="80">
        <v>222083000</v>
      </c>
    </row>
    <row r="39" spans="1:11" s="14" customFormat="1">
      <c r="A39" s="6" t="s">
        <v>68</v>
      </c>
      <c r="B39" s="48">
        <v>2034537800</v>
      </c>
      <c r="C39" s="60">
        <v>1210940244</v>
      </c>
      <c r="D39" s="8">
        <f t="shared" si="0"/>
        <v>0.59519181408180277</v>
      </c>
      <c r="E39" s="10">
        <v>0.8054</v>
      </c>
      <c r="F39" s="10">
        <v>0.83330000000000004</v>
      </c>
      <c r="G39" s="56">
        <f t="shared" si="1"/>
        <v>2.7900000000000036E-2</v>
      </c>
      <c r="H39" s="37" t="s">
        <v>28</v>
      </c>
      <c r="I39" s="15" t="s">
        <v>313</v>
      </c>
      <c r="J39" s="35"/>
    </row>
    <row r="40" spans="1:11" ht="23.85" customHeight="1">
      <c r="A40" s="6" t="s">
        <v>171</v>
      </c>
      <c r="B40" s="48">
        <v>632072000</v>
      </c>
      <c r="C40" s="60">
        <v>332431500</v>
      </c>
      <c r="D40" s="8">
        <f t="shared" si="0"/>
        <v>0.52593929172625908</v>
      </c>
      <c r="E40" s="10">
        <v>0.94940000000000002</v>
      </c>
      <c r="F40" s="9">
        <v>0.98</v>
      </c>
      <c r="G40" s="56">
        <f t="shared" si="1"/>
        <v>3.0599999999999961E-2</v>
      </c>
      <c r="H40" s="83" t="s">
        <v>28</v>
      </c>
      <c r="I40" s="37"/>
      <c r="J40" s="38"/>
      <c r="K40" s="80">
        <v>14450000</v>
      </c>
    </row>
    <row r="41" spans="1:11" s="14" customFormat="1" ht="32.25" customHeight="1">
      <c r="A41" s="6" t="s">
        <v>139</v>
      </c>
      <c r="B41" s="48">
        <v>4450312500</v>
      </c>
      <c r="C41" s="60">
        <v>2394377000</v>
      </c>
      <c r="D41" s="8">
        <f t="shared" si="0"/>
        <v>0.53802446457411701</v>
      </c>
      <c r="E41" s="10">
        <v>0.75480000000000003</v>
      </c>
      <c r="F41" s="9">
        <v>0.8</v>
      </c>
      <c r="G41" s="56">
        <f t="shared" si="1"/>
        <v>4.5200000000000018E-2</v>
      </c>
      <c r="H41" s="37" t="s">
        <v>28</v>
      </c>
      <c r="I41" s="17" t="s">
        <v>206</v>
      </c>
      <c r="J41" s="16"/>
    </row>
    <row r="42" spans="1:11" s="14" customFormat="1" ht="32.25" customHeight="1">
      <c r="A42" s="6" t="s">
        <v>168</v>
      </c>
      <c r="B42" s="48">
        <v>163161400</v>
      </c>
      <c r="C42" s="60">
        <v>112534700</v>
      </c>
      <c r="D42" s="8">
        <f t="shared" si="0"/>
        <v>0.68971398872527445</v>
      </c>
      <c r="E42" s="10">
        <v>0.94599999999999995</v>
      </c>
      <c r="F42" s="9">
        <v>1</v>
      </c>
      <c r="G42" s="56">
        <f t="shared" si="1"/>
        <v>5.4000000000000048E-2</v>
      </c>
      <c r="H42" s="115" t="s">
        <v>28</v>
      </c>
      <c r="I42" s="17">
        <v>0</v>
      </c>
      <c r="J42" s="16" t="s">
        <v>316</v>
      </c>
    </row>
    <row r="43" spans="1:11" ht="27" customHeight="1">
      <c r="A43" s="6" t="s">
        <v>34</v>
      </c>
      <c r="B43" s="48">
        <v>24383881367</v>
      </c>
      <c r="C43" s="60">
        <v>17276924700</v>
      </c>
      <c r="D43" s="8">
        <f t="shared" si="0"/>
        <v>0.70853874491785296</v>
      </c>
      <c r="E43" s="10">
        <v>0.79190000000000005</v>
      </c>
      <c r="F43" s="10">
        <v>0.85709999999999997</v>
      </c>
      <c r="G43" s="56">
        <f t="shared" si="1"/>
        <v>6.5199999999999925E-2</v>
      </c>
      <c r="H43" s="83" t="s">
        <v>28</v>
      </c>
      <c r="I43" s="37"/>
      <c r="J43" s="38"/>
      <c r="K43" s="80">
        <v>17418000</v>
      </c>
    </row>
    <row r="44" spans="1:11" s="14" customFormat="1" ht="28.5" customHeight="1">
      <c r="A44" s="6" t="s">
        <v>145</v>
      </c>
      <c r="B44" s="48">
        <v>74400000</v>
      </c>
      <c r="C44" s="60">
        <v>37050000</v>
      </c>
      <c r="D44" s="8">
        <f t="shared" si="0"/>
        <v>0.49798387096774194</v>
      </c>
      <c r="E44" s="10">
        <v>0.82140000000000002</v>
      </c>
      <c r="F44" s="9">
        <v>1</v>
      </c>
      <c r="G44" s="56">
        <f t="shared" si="1"/>
        <v>0.17859999999999998</v>
      </c>
      <c r="H44" s="37" t="s">
        <v>28</v>
      </c>
      <c r="I44" s="15" t="s">
        <v>317</v>
      </c>
      <c r="J44" s="16" t="s">
        <v>318</v>
      </c>
    </row>
    <row r="45" spans="1:11" ht="23.85" customHeight="1">
      <c r="A45" s="6" t="s">
        <v>133</v>
      </c>
      <c r="B45" s="48">
        <v>215769700</v>
      </c>
      <c r="C45" s="60">
        <v>54900000</v>
      </c>
      <c r="D45" s="8">
        <f t="shared" si="0"/>
        <v>0.25443794935062708</v>
      </c>
      <c r="E45" s="10">
        <v>0.79359999999999997</v>
      </c>
      <c r="F45" s="9">
        <v>1</v>
      </c>
      <c r="G45" s="56">
        <f t="shared" si="1"/>
        <v>0.20640000000000003</v>
      </c>
      <c r="H45" s="85"/>
      <c r="I45" s="37"/>
      <c r="J45" s="38"/>
      <c r="K45" s="80">
        <v>23536500</v>
      </c>
    </row>
    <row r="46" spans="1:11" s="14" customFormat="1" ht="50.25" customHeight="1">
      <c r="A46" s="6" t="s">
        <v>136</v>
      </c>
      <c r="B46" s="48">
        <v>113700000</v>
      </c>
      <c r="C46" s="60">
        <v>87612500</v>
      </c>
      <c r="D46" s="8">
        <f t="shared" si="0"/>
        <v>0.7705584872471416</v>
      </c>
      <c r="E46" s="10">
        <v>0.59730000000000005</v>
      </c>
      <c r="F46" s="9">
        <v>0.9</v>
      </c>
      <c r="G46" s="56">
        <f t="shared" si="1"/>
        <v>0.30269999999999997</v>
      </c>
      <c r="H46" s="37" t="s">
        <v>28</v>
      </c>
      <c r="I46" s="17" t="s">
        <v>319</v>
      </c>
      <c r="J46" s="15" t="s">
        <v>320</v>
      </c>
    </row>
    <row r="47" spans="1:11" ht="32.25" customHeight="1">
      <c r="A47" s="6" t="s">
        <v>165</v>
      </c>
      <c r="B47" s="48">
        <v>604700000</v>
      </c>
      <c r="C47" s="60">
        <v>115501284</v>
      </c>
      <c r="D47" s="8">
        <f t="shared" si="0"/>
        <v>0.19100592690590376</v>
      </c>
      <c r="E47" s="10">
        <v>0.31719999999999998</v>
      </c>
      <c r="F47" s="10">
        <v>0.66659999999999997</v>
      </c>
      <c r="G47" s="56">
        <f t="shared" si="1"/>
        <v>0.34939999999999999</v>
      </c>
      <c r="H47" s="83" t="s">
        <v>28</v>
      </c>
      <c r="I47" s="40"/>
      <c r="J47" s="38"/>
      <c r="K47" s="80">
        <v>104088000</v>
      </c>
    </row>
    <row r="48" spans="1:11" s="14" customFormat="1" ht="27">
      <c r="A48" s="18" t="s">
        <v>199</v>
      </c>
      <c r="B48" s="19"/>
      <c r="C48" s="19"/>
      <c r="D48" s="19"/>
      <c r="E48" s="20"/>
      <c r="F48" s="21"/>
      <c r="G48" s="24"/>
      <c r="H48" s="36" t="s">
        <v>297</v>
      </c>
      <c r="I48" s="17" t="s">
        <v>322</v>
      </c>
      <c r="J48" s="17" t="s">
        <v>222</v>
      </c>
    </row>
    <row r="49" spans="1:11" ht="32.25" customHeight="1">
      <c r="A49" s="18" t="s">
        <v>196</v>
      </c>
      <c r="B49" s="19"/>
      <c r="C49" s="19"/>
      <c r="D49" s="19"/>
      <c r="E49" s="20"/>
      <c r="F49" s="21"/>
      <c r="G49" s="24"/>
      <c r="H49" s="117" t="s">
        <v>197</v>
      </c>
      <c r="I49" s="40"/>
      <c r="J49" s="38"/>
      <c r="K49" s="80">
        <v>41433000</v>
      </c>
    </row>
    <row r="50" spans="1:11" s="14" customFormat="1" ht="39" customHeight="1">
      <c r="A50" s="18" t="s">
        <v>278</v>
      </c>
      <c r="B50" s="19"/>
      <c r="C50" s="19"/>
      <c r="D50" s="19"/>
      <c r="E50" s="20"/>
      <c r="F50" s="21"/>
      <c r="G50" s="24"/>
      <c r="H50" s="36" t="s">
        <v>279</v>
      </c>
      <c r="I50" s="17" t="s">
        <v>324</v>
      </c>
      <c r="J50" s="17" t="s">
        <v>325</v>
      </c>
    </row>
    <row r="51" spans="1:11" ht="30" customHeight="1">
      <c r="A51" s="18" t="s">
        <v>272</v>
      </c>
      <c r="B51" s="19"/>
      <c r="C51" s="19"/>
      <c r="D51" s="19"/>
      <c r="E51" s="29"/>
      <c r="F51" s="34"/>
      <c r="G51" s="24"/>
      <c r="H51" s="118" t="s">
        <v>273</v>
      </c>
      <c r="I51" s="37"/>
      <c r="J51" s="38"/>
      <c r="K51" s="80">
        <v>108271300</v>
      </c>
    </row>
    <row r="52" spans="1:11" s="14" customFormat="1" ht="32.25" customHeight="1">
      <c r="A52" s="18" t="s">
        <v>210</v>
      </c>
      <c r="B52" s="19"/>
      <c r="C52" s="19"/>
      <c r="D52" s="19"/>
      <c r="E52" s="20"/>
      <c r="F52" s="21"/>
      <c r="G52" s="24"/>
      <c r="H52" s="41" t="s">
        <v>211</v>
      </c>
      <c r="I52" s="17" t="s">
        <v>306</v>
      </c>
      <c r="J52" s="16" t="s">
        <v>233</v>
      </c>
    </row>
    <row r="53" spans="1:11" ht="23.85" customHeight="1">
      <c r="A53" s="18" t="s">
        <v>331</v>
      </c>
      <c r="B53" s="19"/>
      <c r="C53" s="19"/>
      <c r="D53" s="19"/>
      <c r="E53" s="20"/>
      <c r="F53" s="21"/>
      <c r="G53" s="24"/>
      <c r="H53" s="116" t="s">
        <v>332</v>
      </c>
      <c r="I53" s="37"/>
      <c r="J53" s="38"/>
      <c r="K53" s="80">
        <v>610922600</v>
      </c>
    </row>
    <row r="54" spans="1:11" s="14" customFormat="1" ht="42" customHeight="1">
      <c r="A54" s="18" t="s">
        <v>280</v>
      </c>
      <c r="B54" s="19"/>
      <c r="C54" s="19"/>
      <c r="D54" s="19"/>
      <c r="E54" s="20"/>
      <c r="F54" s="24"/>
      <c r="G54" s="24"/>
      <c r="H54" s="41" t="s">
        <v>281</v>
      </c>
      <c r="I54" s="17" t="s">
        <v>308</v>
      </c>
      <c r="J54" s="17" t="s">
        <v>225</v>
      </c>
    </row>
    <row r="55" spans="1:11" ht="23.85" customHeight="1">
      <c r="A55" s="18" t="s">
        <v>291</v>
      </c>
      <c r="B55" s="19"/>
      <c r="C55" s="19"/>
      <c r="D55" s="19"/>
      <c r="E55" s="20"/>
      <c r="F55" s="21"/>
      <c r="G55" s="24"/>
      <c r="H55" s="117" t="s">
        <v>290</v>
      </c>
      <c r="I55" s="37"/>
      <c r="J55" s="38"/>
      <c r="K55" s="80">
        <v>59544200</v>
      </c>
    </row>
    <row r="56" spans="1:11" s="14" customFormat="1" ht="48.75" customHeight="1">
      <c r="A56" s="18" t="s">
        <v>190</v>
      </c>
      <c r="B56" s="19"/>
      <c r="C56" s="19"/>
      <c r="D56" s="19"/>
      <c r="E56" s="20"/>
      <c r="F56" s="21"/>
      <c r="G56" s="24"/>
      <c r="H56" s="36" t="s">
        <v>293</v>
      </c>
      <c r="I56" s="17" t="s">
        <v>308</v>
      </c>
      <c r="J56" s="17" t="s">
        <v>228</v>
      </c>
    </row>
    <row r="57" spans="1:11" ht="32.25" customHeight="1">
      <c r="A57" s="18" t="s">
        <v>189</v>
      </c>
      <c r="B57" s="19"/>
      <c r="C57" s="19"/>
      <c r="D57" s="19"/>
      <c r="E57" s="20"/>
      <c r="F57" s="21"/>
      <c r="G57" s="24"/>
      <c r="H57" s="117" t="s">
        <v>192</v>
      </c>
      <c r="I57" s="40"/>
      <c r="J57" s="38"/>
      <c r="K57" s="80">
        <v>41161000</v>
      </c>
    </row>
    <row r="58" spans="1:11" s="14" customFormat="1" ht="41.25" customHeight="1">
      <c r="A58" s="6" t="s">
        <v>300</v>
      </c>
      <c r="B58" s="7"/>
      <c r="C58" s="7"/>
      <c r="D58" s="7"/>
      <c r="E58" s="8"/>
      <c r="F58" s="10"/>
      <c r="G58" s="9"/>
      <c r="H58" s="37" t="s">
        <v>301</v>
      </c>
      <c r="I58" s="17" t="s">
        <v>226</v>
      </c>
      <c r="J58" s="17" t="s">
        <v>230</v>
      </c>
    </row>
    <row r="59" spans="1:11" ht="32.25" customHeight="1">
      <c r="A59" s="18" t="s">
        <v>314</v>
      </c>
      <c r="B59" s="19"/>
      <c r="C59" s="19"/>
      <c r="D59" s="19"/>
      <c r="E59" s="20"/>
      <c r="F59" s="21"/>
      <c r="G59" s="24"/>
      <c r="H59" s="114" t="s">
        <v>315</v>
      </c>
      <c r="I59" s="40"/>
      <c r="J59" s="38"/>
      <c r="K59" s="80">
        <v>176286400</v>
      </c>
    </row>
    <row r="60" spans="1:11" s="14" customFormat="1" ht="57" customHeight="1">
      <c r="A60" s="18" t="s">
        <v>208</v>
      </c>
      <c r="B60" s="19"/>
      <c r="C60" s="26"/>
      <c r="D60" s="26"/>
      <c r="E60" s="27"/>
      <c r="F60" s="24"/>
      <c r="G60" s="24"/>
      <c r="H60" s="39" t="s">
        <v>305</v>
      </c>
      <c r="I60" s="17" t="s">
        <v>250</v>
      </c>
      <c r="J60" s="16"/>
    </row>
    <row r="61" spans="1:11" ht="32.25" customHeight="1">
      <c r="A61" s="18" t="s">
        <v>289</v>
      </c>
      <c r="B61" s="19"/>
      <c r="C61" s="19"/>
      <c r="D61" s="19"/>
      <c r="E61" s="20"/>
      <c r="F61" s="21"/>
      <c r="G61" s="24"/>
      <c r="H61" s="117">
        <v>0</v>
      </c>
      <c r="I61" s="40"/>
      <c r="J61" s="38"/>
      <c r="K61" s="80">
        <v>61573900</v>
      </c>
    </row>
    <row r="62" spans="1:11" s="14" customFormat="1" ht="25.5" customHeight="1">
      <c r="A62" s="18" t="s">
        <v>216</v>
      </c>
      <c r="B62" s="19"/>
      <c r="C62" s="26"/>
      <c r="D62" s="26"/>
      <c r="E62" s="27"/>
      <c r="F62" s="24"/>
      <c r="G62" s="24"/>
      <c r="H62" s="41" t="s">
        <v>218</v>
      </c>
      <c r="I62" s="17" t="s">
        <v>308</v>
      </c>
      <c r="J62" s="16"/>
    </row>
    <row r="63" spans="1:11" ht="23.45" customHeight="1">
      <c r="A63" s="18" t="s">
        <v>234</v>
      </c>
      <c r="B63" s="19"/>
      <c r="C63" s="19"/>
      <c r="D63" s="26"/>
      <c r="E63" s="27"/>
      <c r="F63" s="21"/>
      <c r="G63" s="24"/>
      <c r="H63" s="114">
        <v>0</v>
      </c>
      <c r="I63" s="37"/>
      <c r="J63" s="38"/>
      <c r="K63" s="80">
        <v>221161356</v>
      </c>
    </row>
    <row r="64" spans="1:11" s="14" customFormat="1">
      <c r="A64" s="18" t="s">
        <v>186</v>
      </c>
      <c r="B64" s="19"/>
      <c r="C64" s="19"/>
      <c r="D64" s="19"/>
      <c r="E64" s="20"/>
      <c r="F64" s="21"/>
      <c r="G64" s="21"/>
      <c r="H64" s="39" t="s">
        <v>187</v>
      </c>
      <c r="I64" s="15"/>
      <c r="J64"/>
    </row>
    <row r="65" spans="1:11" ht="23.85" customHeight="1">
      <c r="A65" s="18" t="s">
        <v>265</v>
      </c>
      <c r="B65" s="19"/>
      <c r="C65" s="26"/>
      <c r="D65" s="26"/>
      <c r="E65" s="27"/>
      <c r="F65" s="21"/>
      <c r="G65" s="21"/>
      <c r="H65" s="117">
        <v>30</v>
      </c>
      <c r="I65" s="37"/>
      <c r="J65" s="38"/>
      <c r="K65" s="81">
        <v>0</v>
      </c>
    </row>
    <row r="66" spans="1:11" s="14" customFormat="1" ht="47.25" customHeight="1">
      <c r="A66" s="18" t="s">
        <v>271</v>
      </c>
      <c r="B66" s="19"/>
      <c r="C66" s="19"/>
      <c r="D66" s="19"/>
      <c r="E66" s="29"/>
      <c r="F66" s="34"/>
      <c r="G66" s="24"/>
      <c r="H66" s="36" t="s">
        <v>274</v>
      </c>
      <c r="I66" s="33"/>
      <c r="J66" s="16" t="s">
        <v>327</v>
      </c>
    </row>
    <row r="67" spans="1:11" ht="23.85" customHeight="1">
      <c r="A67" s="18" t="s">
        <v>261</v>
      </c>
      <c r="B67" s="19"/>
      <c r="C67" s="19"/>
      <c r="D67" s="19"/>
      <c r="E67" s="20"/>
      <c r="F67" s="21"/>
      <c r="G67" s="24"/>
      <c r="H67" s="121" t="s">
        <v>312</v>
      </c>
      <c r="I67" s="37"/>
      <c r="J67" s="38"/>
      <c r="K67" s="80">
        <v>73376000</v>
      </c>
    </row>
    <row r="68" spans="1:11" s="14" customFormat="1" ht="32.25" customHeight="1">
      <c r="A68" s="18" t="s">
        <v>329</v>
      </c>
      <c r="B68" s="19"/>
      <c r="C68" s="19"/>
      <c r="D68" s="19"/>
      <c r="E68" s="20"/>
      <c r="F68" s="21"/>
      <c r="G68" s="21"/>
      <c r="H68" s="36" t="s">
        <v>200</v>
      </c>
      <c r="I68" s="17" t="s">
        <v>206</v>
      </c>
      <c r="J68" s="16" t="s">
        <v>327</v>
      </c>
    </row>
    <row r="69" spans="1:11" ht="15.6" customHeight="1">
      <c r="A69" s="18" t="s">
        <v>249</v>
      </c>
      <c r="B69" s="19"/>
      <c r="C69" s="19"/>
      <c r="D69" s="19"/>
      <c r="E69" s="20"/>
      <c r="F69" s="21"/>
      <c r="G69" s="24"/>
      <c r="H69" s="116" t="s">
        <v>251</v>
      </c>
      <c r="I69" s="45"/>
      <c r="J69" s="38"/>
      <c r="K69" s="80">
        <v>54900000</v>
      </c>
    </row>
    <row r="70" spans="1:11" s="14" customFormat="1" ht="23.85" customHeight="1">
      <c r="A70" s="18" t="s">
        <v>264</v>
      </c>
      <c r="B70" s="19"/>
      <c r="C70" s="26"/>
      <c r="D70" s="26"/>
      <c r="E70" s="27"/>
      <c r="F70" s="21"/>
      <c r="G70" s="21"/>
      <c r="H70" s="36">
        <v>24</v>
      </c>
      <c r="I70" s="17" t="s">
        <v>306</v>
      </c>
      <c r="J70" s="16" t="s">
        <v>328</v>
      </c>
    </row>
    <row r="71" spans="1:11" ht="19.5" customHeight="1">
      <c r="A71" s="18" t="s">
        <v>201</v>
      </c>
      <c r="B71" s="19"/>
      <c r="C71" s="19"/>
      <c r="D71" s="26"/>
      <c r="E71" s="27"/>
      <c r="F71" s="21"/>
      <c r="G71" s="24"/>
      <c r="H71" s="114" t="s">
        <v>202</v>
      </c>
      <c r="I71" s="37"/>
      <c r="J71" s="38"/>
      <c r="K71" s="80">
        <v>87612500</v>
      </c>
    </row>
    <row r="72" spans="1:11" s="14" customFormat="1" ht="23.25" customHeight="1">
      <c r="A72" s="18" t="s">
        <v>256</v>
      </c>
      <c r="B72" s="19"/>
      <c r="C72" s="19"/>
      <c r="D72" s="19"/>
      <c r="E72" s="20"/>
      <c r="F72" s="21"/>
      <c r="G72" s="24"/>
      <c r="H72" s="42" t="s">
        <v>257</v>
      </c>
      <c r="I72" s="17" t="s">
        <v>206</v>
      </c>
      <c r="J72" s="16"/>
    </row>
    <row r="73" spans="1:11" ht="29.25" customHeight="1">
      <c r="A73" s="18" t="s">
        <v>212</v>
      </c>
      <c r="B73" s="19"/>
      <c r="C73" s="19"/>
      <c r="D73" s="19"/>
      <c r="E73" s="20"/>
      <c r="F73" s="21"/>
      <c r="G73" s="24"/>
      <c r="H73" s="114" t="s">
        <v>232</v>
      </c>
      <c r="I73" s="37"/>
      <c r="J73" s="38"/>
      <c r="K73" s="80">
        <v>2101727000</v>
      </c>
    </row>
    <row r="74" spans="1:11" s="14" customFormat="1" ht="32.25" customHeight="1">
      <c r="A74" s="18" t="s">
        <v>231</v>
      </c>
      <c r="B74" s="19"/>
      <c r="C74" s="19"/>
      <c r="D74" s="19"/>
      <c r="E74" s="29"/>
      <c r="F74" s="21"/>
      <c r="G74" s="21"/>
      <c r="H74" s="39" t="s">
        <v>326</v>
      </c>
      <c r="I74" s="15"/>
      <c r="J74" s="16"/>
    </row>
    <row r="75" spans="1:11" ht="19.5" customHeight="1">
      <c r="A75" s="18" t="s">
        <v>247</v>
      </c>
      <c r="B75" s="19"/>
      <c r="C75" s="19"/>
      <c r="D75" s="19"/>
      <c r="E75" s="20"/>
      <c r="F75" s="21"/>
      <c r="G75" s="34"/>
      <c r="H75" s="114" t="s">
        <v>248</v>
      </c>
      <c r="I75" s="37"/>
      <c r="J75" s="38"/>
      <c r="K75" s="80">
        <v>1157755223</v>
      </c>
    </row>
    <row r="76" spans="1:11" s="14" customFormat="1" ht="18">
      <c r="A76" s="18" t="s">
        <v>244</v>
      </c>
      <c r="B76" s="19"/>
      <c r="C76" s="19"/>
      <c r="D76" s="19"/>
      <c r="E76" s="29"/>
      <c r="F76" s="21"/>
      <c r="G76" s="21"/>
      <c r="H76" s="39" t="s">
        <v>232</v>
      </c>
      <c r="I76" s="15">
        <v>0</v>
      </c>
      <c r="J76" s="22"/>
    </row>
    <row r="77" spans="1:11" s="14" customFormat="1" ht="23.25" customHeight="1">
      <c r="A77" s="18" t="s">
        <v>214</v>
      </c>
      <c r="B77" s="19"/>
      <c r="C77" s="19"/>
      <c r="D77" s="19"/>
      <c r="E77" s="20"/>
      <c r="F77" s="21"/>
      <c r="G77" s="24"/>
      <c r="H77" s="39" t="s">
        <v>232</v>
      </c>
      <c r="I77" s="23" t="s">
        <v>188</v>
      </c>
      <c r="J77" s="16"/>
    </row>
    <row r="78" spans="1:11" ht="23.85" customHeight="1">
      <c r="A78" s="18" t="s">
        <v>263</v>
      </c>
      <c r="B78" s="19"/>
      <c r="C78" s="26"/>
      <c r="D78" s="26"/>
      <c r="E78" s="27"/>
      <c r="F78" s="21"/>
      <c r="G78" s="21"/>
      <c r="H78" s="117">
        <v>284</v>
      </c>
      <c r="I78" s="37"/>
      <c r="J78" s="38"/>
      <c r="K78" s="80">
        <v>37050000</v>
      </c>
    </row>
    <row r="79" spans="1:11" s="14" customFormat="1" ht="23.85" customHeight="1">
      <c r="A79" s="18" t="s">
        <v>243</v>
      </c>
      <c r="B79" s="19"/>
      <c r="C79" s="19"/>
      <c r="D79" s="19"/>
      <c r="E79" s="20"/>
      <c r="F79" s="24"/>
      <c r="G79" s="21"/>
      <c r="H79" s="39" t="s">
        <v>307</v>
      </c>
      <c r="I79" s="15" t="s">
        <v>330</v>
      </c>
      <c r="J79" s="22"/>
    </row>
    <row r="80" spans="1:11" ht="32.25" customHeight="1">
      <c r="A80" s="18" t="s">
        <v>236</v>
      </c>
      <c r="B80" s="19"/>
      <c r="C80" s="19"/>
      <c r="D80" s="19"/>
      <c r="E80" s="20"/>
      <c r="F80" s="21"/>
      <c r="G80" s="21"/>
      <c r="H80" s="114" t="s">
        <v>307</v>
      </c>
      <c r="I80" s="40"/>
      <c r="J80" s="38"/>
      <c r="K80" s="80">
        <v>536521600</v>
      </c>
    </row>
    <row r="81" spans="1:11" s="14" customFormat="1" ht="45" customHeight="1">
      <c r="A81" s="18" t="s">
        <v>224</v>
      </c>
      <c r="B81" s="19"/>
      <c r="C81" s="19"/>
      <c r="D81" s="19"/>
      <c r="E81" s="20"/>
      <c r="F81" s="21"/>
      <c r="G81" s="21"/>
      <c r="H81" s="120" t="s">
        <v>307</v>
      </c>
      <c r="I81" s="17" t="s">
        <v>334</v>
      </c>
      <c r="J81" s="17" t="s">
        <v>333</v>
      </c>
    </row>
    <row r="82" spans="1:11" ht="23.85" customHeight="1">
      <c r="A82" s="18" t="s">
        <v>259</v>
      </c>
      <c r="B82" s="19"/>
      <c r="C82" s="19"/>
      <c r="D82" s="19"/>
      <c r="E82" s="20"/>
      <c r="F82" s="21"/>
      <c r="G82" s="21"/>
      <c r="H82" s="117" t="s">
        <v>260</v>
      </c>
      <c r="I82" s="37"/>
      <c r="J82" s="38"/>
      <c r="K82" s="81">
        <v>0</v>
      </c>
    </row>
    <row r="83" spans="1:11" s="14" customFormat="1">
      <c r="A83" s="17" t="s">
        <v>229</v>
      </c>
      <c r="B83" s="30"/>
      <c r="C83" s="30"/>
      <c r="D83" s="30"/>
      <c r="E83" s="31"/>
      <c r="F83" s="32"/>
      <c r="G83" s="32"/>
      <c r="H83" s="39" t="s">
        <v>220</v>
      </c>
      <c r="I83" s="17" t="s">
        <v>308</v>
      </c>
      <c r="J83" s="22"/>
    </row>
    <row r="84" spans="1:11" ht="23.85" customHeight="1">
      <c r="A84" s="6" t="s">
        <v>302</v>
      </c>
      <c r="B84" s="7"/>
      <c r="C84" s="7"/>
      <c r="D84" s="7"/>
      <c r="E84" s="8"/>
      <c r="F84" s="10"/>
      <c r="G84" s="9"/>
      <c r="H84" s="83">
        <v>0</v>
      </c>
      <c r="I84" s="37"/>
      <c r="J84" s="38"/>
      <c r="K84" s="80">
        <v>69694745</v>
      </c>
    </row>
    <row r="85" spans="1:11" s="14" customFormat="1" ht="23.85" customHeight="1">
      <c r="A85" s="18" t="s">
        <v>262</v>
      </c>
      <c r="B85" s="19"/>
      <c r="C85" s="19"/>
      <c r="D85" s="19"/>
      <c r="E85" s="20"/>
      <c r="F85" s="21"/>
      <c r="G85" s="24"/>
      <c r="H85" s="39" t="s">
        <v>232</v>
      </c>
      <c r="I85" s="15">
        <v>0</v>
      </c>
      <c r="J85" s="22"/>
    </row>
    <row r="86" spans="1:11" s="14" customFormat="1" ht="23.85" customHeight="1">
      <c r="A86" s="18" t="s">
        <v>262</v>
      </c>
      <c r="B86" s="19"/>
      <c r="C86" s="19"/>
      <c r="D86" s="19"/>
      <c r="E86" s="20"/>
      <c r="F86" s="21"/>
      <c r="G86" s="24"/>
      <c r="H86" s="39" t="s">
        <v>232</v>
      </c>
      <c r="I86" s="15">
        <v>0</v>
      </c>
      <c r="J86" s="22"/>
    </row>
    <row r="87" spans="1:11" s="14" customFormat="1" ht="23.85" customHeight="1">
      <c r="A87" s="18" t="s">
        <v>252</v>
      </c>
      <c r="B87" s="19"/>
      <c r="C87" s="19"/>
      <c r="D87" s="19"/>
      <c r="E87" s="20"/>
      <c r="F87" s="21"/>
      <c r="G87" s="21"/>
      <c r="H87" s="36" t="s">
        <v>323</v>
      </c>
      <c r="I87" s="15">
        <v>2</v>
      </c>
      <c r="J87" s="22"/>
    </row>
    <row r="88" spans="1:11" ht="23.85" customHeight="1">
      <c r="A88" s="18" t="s">
        <v>268</v>
      </c>
      <c r="B88" s="19"/>
      <c r="C88" s="19"/>
      <c r="D88" s="19"/>
      <c r="E88" s="20"/>
      <c r="F88" s="21"/>
      <c r="G88" s="24"/>
      <c r="H88" s="117" t="s">
        <v>269</v>
      </c>
      <c r="I88" s="37"/>
      <c r="J88" s="38"/>
      <c r="K88" s="80">
        <v>337641970</v>
      </c>
    </row>
    <row r="89" spans="1:11" s="14" customFormat="1" ht="57" customHeight="1">
      <c r="A89" s="18" t="s">
        <v>253</v>
      </c>
      <c r="B89" s="19"/>
      <c r="C89" s="19"/>
      <c r="D89" s="19"/>
      <c r="E89" s="20"/>
      <c r="F89" s="34"/>
      <c r="G89" s="24"/>
      <c r="H89" s="42" t="s">
        <v>254</v>
      </c>
      <c r="I89" s="17" t="s">
        <v>258</v>
      </c>
      <c r="J89" s="16"/>
    </row>
    <row r="90" spans="1:11" ht="30.75" customHeight="1">
      <c r="A90" s="18" t="s">
        <v>240</v>
      </c>
      <c r="B90" s="19"/>
      <c r="C90" s="19"/>
      <c r="D90" s="19"/>
      <c r="E90" s="29"/>
      <c r="F90" s="21"/>
      <c r="G90" s="21"/>
      <c r="H90" s="114" t="s">
        <v>307</v>
      </c>
      <c r="I90" s="37"/>
      <c r="J90" s="38"/>
      <c r="K90" s="80">
        <v>979181850</v>
      </c>
    </row>
    <row r="91" spans="1:11" s="14" customFormat="1" ht="27">
      <c r="A91" s="18" t="s">
        <v>223</v>
      </c>
      <c r="B91" s="19"/>
      <c r="C91" s="19"/>
      <c r="D91" s="26"/>
      <c r="E91" s="27"/>
      <c r="F91" s="21"/>
      <c r="G91" s="21"/>
      <c r="H91" s="39" t="s">
        <v>323</v>
      </c>
      <c r="I91" s="15">
        <v>0</v>
      </c>
      <c r="J91" s="22"/>
    </row>
    <row r="92" spans="1:11" s="14" customFormat="1" ht="18">
      <c r="A92" s="18" t="s">
        <v>219</v>
      </c>
      <c r="B92" s="19"/>
      <c r="C92" s="19"/>
      <c r="D92" s="19"/>
      <c r="E92" s="20"/>
      <c r="F92" s="21"/>
      <c r="G92" s="21"/>
      <c r="H92" s="39" t="s">
        <v>307</v>
      </c>
      <c r="I92" s="15">
        <v>0</v>
      </c>
      <c r="J92" s="22"/>
    </row>
    <row r="93" spans="1:11" ht="23.85" customHeight="1">
      <c r="A93" s="18" t="s">
        <v>237</v>
      </c>
      <c r="B93" s="19"/>
      <c r="C93" s="26"/>
      <c r="D93" s="26"/>
      <c r="E93" s="27"/>
      <c r="F93" s="21"/>
      <c r="G93" s="24"/>
      <c r="H93" s="114">
        <v>0</v>
      </c>
      <c r="I93" s="37"/>
      <c r="J93" s="38"/>
      <c r="K93" s="80">
        <v>115501284</v>
      </c>
    </row>
    <row r="94" spans="1:11" s="14" customFormat="1" ht="15.6" customHeight="1">
      <c r="A94" s="18" t="s">
        <v>245</v>
      </c>
      <c r="B94" s="19"/>
      <c r="C94" s="19"/>
      <c r="D94" s="19"/>
      <c r="E94" s="27"/>
      <c r="F94" s="21"/>
      <c r="G94" s="34"/>
      <c r="H94" s="39" t="s">
        <v>246</v>
      </c>
      <c r="I94" s="15" t="s">
        <v>336</v>
      </c>
      <c r="J94" s="22"/>
    </row>
    <row r="95" spans="1:11" ht="32.25" customHeight="1">
      <c r="A95" s="18" t="s">
        <v>255</v>
      </c>
      <c r="B95" s="19"/>
      <c r="C95" s="19"/>
      <c r="D95" s="19"/>
      <c r="E95" s="20"/>
      <c r="F95" s="21"/>
      <c r="G95" s="21"/>
      <c r="H95" s="117" t="s">
        <v>335</v>
      </c>
      <c r="I95" s="40"/>
      <c r="J95" s="38"/>
      <c r="K95" s="80">
        <v>62534700</v>
      </c>
    </row>
    <row r="96" spans="1:11" s="14" customFormat="1" ht="117" customHeight="1">
      <c r="A96" s="18" t="s">
        <v>266</v>
      </c>
      <c r="B96" s="19"/>
      <c r="C96" s="19"/>
      <c r="D96" s="19"/>
      <c r="E96" s="20"/>
      <c r="F96" s="21"/>
      <c r="G96" s="24"/>
      <c r="H96" s="42" t="s">
        <v>267</v>
      </c>
      <c r="I96" s="15"/>
      <c r="J96" s="22"/>
    </row>
    <row r="97" spans="1:11" ht="23.85" customHeight="1">
      <c r="A97" s="18" t="s">
        <v>204</v>
      </c>
      <c r="B97" s="19"/>
      <c r="C97" s="26"/>
      <c r="D97" s="26"/>
      <c r="E97" s="27"/>
      <c r="F97" s="24"/>
      <c r="G97" s="24"/>
      <c r="H97" s="114" t="s">
        <v>205</v>
      </c>
      <c r="I97" s="37"/>
      <c r="J97" s="38"/>
      <c r="K97" s="80">
        <v>332431500</v>
      </c>
    </row>
    <row r="98" spans="1:11" s="14" customFormat="1" ht="26.25" customHeight="1">
      <c r="A98" s="18" t="s">
        <v>241</v>
      </c>
      <c r="B98" s="19"/>
      <c r="C98" s="19"/>
      <c r="D98" s="19"/>
      <c r="E98" s="20"/>
      <c r="F98" s="21"/>
      <c r="G98" s="24"/>
      <c r="H98" s="43" t="s">
        <v>242</v>
      </c>
      <c r="I98" s="36"/>
      <c r="J98" s="22"/>
    </row>
    <row r="99" spans="1:11" ht="15.6" customHeight="1">
      <c r="A99" s="18" t="s">
        <v>227</v>
      </c>
      <c r="B99" s="19"/>
      <c r="C99" s="19"/>
      <c r="D99" s="19"/>
      <c r="E99" s="20"/>
      <c r="F99" s="21"/>
      <c r="G99" s="21"/>
      <c r="H99" s="114" t="s">
        <v>307</v>
      </c>
      <c r="I99" s="37"/>
      <c r="J99" s="38"/>
      <c r="K99" s="80">
        <v>53962183</v>
      </c>
    </row>
    <row r="100" spans="1:11" s="14" customFormat="1" ht="21" customHeight="1">
      <c r="A100" s="18" t="s">
        <v>195</v>
      </c>
      <c r="B100" s="19"/>
      <c r="C100" s="19"/>
      <c r="D100" s="19"/>
      <c r="E100" s="20"/>
      <c r="F100" s="21"/>
      <c r="G100" s="24"/>
      <c r="H100" s="36" t="s">
        <v>295</v>
      </c>
      <c r="I100" s="15" t="s">
        <v>270</v>
      </c>
      <c r="J100" s="22"/>
    </row>
    <row r="101" spans="1:11" ht="23.85" customHeight="1">
      <c r="A101" s="18" t="s">
        <v>194</v>
      </c>
      <c r="B101" s="19"/>
      <c r="C101" s="19"/>
      <c r="D101" s="19"/>
      <c r="E101" s="20"/>
      <c r="F101" s="21"/>
      <c r="G101" s="24"/>
      <c r="H101" s="117" t="s">
        <v>191</v>
      </c>
      <c r="I101" s="37"/>
      <c r="J101" s="38"/>
      <c r="K101" s="80">
        <v>16982350</v>
      </c>
    </row>
    <row r="102" spans="1:11" s="14" customFormat="1" ht="45">
      <c r="A102" s="18" t="s">
        <v>221</v>
      </c>
      <c r="B102" s="19"/>
      <c r="C102" s="19"/>
      <c r="D102" s="19"/>
      <c r="E102" s="20"/>
      <c r="F102" s="21"/>
      <c r="G102" s="24"/>
      <c r="H102" s="42" t="s">
        <v>321</v>
      </c>
      <c r="I102" s="36">
        <v>0</v>
      </c>
      <c r="J102" s="17" t="s">
        <v>338</v>
      </c>
    </row>
    <row r="103" spans="1:11" s="14" customFormat="1">
      <c r="A103" s="18" t="s">
        <v>277</v>
      </c>
      <c r="B103" s="19"/>
      <c r="C103" s="19"/>
      <c r="D103" s="19"/>
      <c r="E103" s="20"/>
      <c r="F103" s="21"/>
      <c r="G103" s="24"/>
      <c r="H103" s="36">
        <v>0</v>
      </c>
      <c r="I103" s="15" t="s">
        <v>337</v>
      </c>
      <c r="J103" s="17" t="s">
        <v>338</v>
      </c>
    </row>
    <row r="104" spans="1:11" s="14" customFormat="1">
      <c r="A104" s="18" t="s">
        <v>275</v>
      </c>
      <c r="B104" s="19"/>
      <c r="C104" s="19"/>
      <c r="D104" s="19"/>
      <c r="E104" s="20"/>
      <c r="F104" s="21"/>
      <c r="G104" s="24"/>
      <c r="H104" s="36" t="s">
        <v>276</v>
      </c>
      <c r="I104" s="15">
        <v>0</v>
      </c>
      <c r="J104" s="22"/>
    </row>
  </sheetData>
  <autoFilter ref="A3:H3">
    <sortState ref="A4:H104">
      <sortCondition ref="G3"/>
    </sortState>
  </autoFilter>
  <mergeCells count="4">
    <mergeCell ref="J2:J3"/>
    <mergeCell ref="H2:I2"/>
    <mergeCell ref="C2:D2"/>
    <mergeCell ref="E2:G2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9" workbookViewId="0">
      <selection activeCell="J14" sqref="J14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339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46.5" customHeight="1">
      <c r="A5" s="6" t="s">
        <v>74</v>
      </c>
      <c r="B5" s="48">
        <v>547821155</v>
      </c>
      <c r="C5" s="60">
        <v>365609472</v>
      </c>
      <c r="D5" s="8">
        <f>(C5/B5)*100%</f>
        <v>0.66738837787306704</v>
      </c>
      <c r="E5" s="9">
        <v>1</v>
      </c>
      <c r="F5" s="10">
        <v>0.83330000000000004</v>
      </c>
      <c r="G5" s="56">
        <f>F5-E5</f>
        <v>-0.16669999999999996</v>
      </c>
      <c r="H5" s="84" t="s">
        <v>28</v>
      </c>
      <c r="I5" s="37"/>
      <c r="J5" s="16" t="s">
        <v>340</v>
      </c>
      <c r="K5" s="80">
        <v>19529909493</v>
      </c>
    </row>
    <row r="6" spans="1:11" s="14" customFormat="1" ht="29.25" customHeight="1">
      <c r="A6" s="18" t="s">
        <v>243</v>
      </c>
      <c r="B6" s="19"/>
      <c r="C6" s="19"/>
      <c r="D6" s="19"/>
      <c r="E6" s="20"/>
      <c r="F6" s="24"/>
      <c r="G6" s="21"/>
      <c r="H6" s="39" t="s">
        <v>307</v>
      </c>
      <c r="I6" s="17" t="s">
        <v>308</v>
      </c>
      <c r="J6" s="15"/>
    </row>
    <row r="7" spans="1:11" ht="27" customHeight="1">
      <c r="A7" s="6" t="s">
        <v>80</v>
      </c>
      <c r="B7" s="48">
        <v>545182750</v>
      </c>
      <c r="C7" s="60">
        <v>222083000</v>
      </c>
      <c r="D7" s="8">
        <f>(C7/B7)*100%</f>
        <v>0.40735514834245951</v>
      </c>
      <c r="E7" s="10">
        <v>0.90529999999999999</v>
      </c>
      <c r="F7" s="10">
        <v>0.83330000000000004</v>
      </c>
      <c r="G7" s="56">
        <f>F7-E7</f>
        <v>-7.1999999999999953E-2</v>
      </c>
      <c r="H7" s="83" t="s">
        <v>28</v>
      </c>
      <c r="I7" s="37"/>
      <c r="J7" s="38"/>
      <c r="K7" s="80">
        <v>17418000</v>
      </c>
    </row>
    <row r="8" spans="1:11" s="14" customFormat="1" ht="28.5" customHeight="1">
      <c r="A8" s="18" t="s">
        <v>259</v>
      </c>
      <c r="B8" s="19"/>
      <c r="C8" s="19"/>
      <c r="D8" s="19"/>
      <c r="E8" s="20"/>
      <c r="F8" s="21"/>
      <c r="G8" s="21"/>
      <c r="H8" s="36" t="s">
        <v>260</v>
      </c>
      <c r="I8" s="15" t="s">
        <v>317</v>
      </c>
      <c r="J8" s="16" t="s">
        <v>318</v>
      </c>
    </row>
    <row r="9" spans="1:11" ht="23.85" customHeight="1">
      <c r="A9" s="6" t="s">
        <v>40</v>
      </c>
      <c r="B9" s="48">
        <v>193830700</v>
      </c>
      <c r="C9" s="60">
        <v>150150830</v>
      </c>
      <c r="D9" s="8">
        <f>(C9/B9)*100%</f>
        <v>0.77464937184873195</v>
      </c>
      <c r="E9" s="10">
        <v>0.88070000000000004</v>
      </c>
      <c r="F9" s="10">
        <v>0.83330000000000004</v>
      </c>
      <c r="G9" s="56">
        <f>F9-E9</f>
        <v>-4.7399999999999998E-2</v>
      </c>
      <c r="H9" s="83" t="s">
        <v>28</v>
      </c>
      <c r="I9" s="37"/>
      <c r="J9" s="38"/>
      <c r="K9" s="80">
        <v>23536500</v>
      </c>
    </row>
    <row r="10" spans="1:11" s="14" customFormat="1" ht="50.25" customHeight="1">
      <c r="A10" s="18" t="s">
        <v>219</v>
      </c>
      <c r="B10" s="19"/>
      <c r="C10" s="19"/>
      <c r="D10" s="19"/>
      <c r="E10" s="20"/>
      <c r="F10" s="21"/>
      <c r="G10" s="21"/>
      <c r="H10" s="39" t="s">
        <v>307</v>
      </c>
      <c r="I10" s="17" t="s">
        <v>319</v>
      </c>
      <c r="J10" s="15" t="s">
        <v>320</v>
      </c>
    </row>
    <row r="11" spans="1:11" ht="32.25" customHeight="1">
      <c r="A11" s="6" t="s">
        <v>29</v>
      </c>
      <c r="B11" s="48">
        <v>14625000</v>
      </c>
      <c r="C11" s="60">
        <v>14416500</v>
      </c>
      <c r="D11" s="8">
        <f>(C11/B11)*100%</f>
        <v>0.98574358974358978</v>
      </c>
      <c r="E11" s="9">
        <v>1</v>
      </c>
      <c r="F11" s="9">
        <v>0.96</v>
      </c>
      <c r="G11" s="56">
        <f>F11-E11</f>
        <v>-4.0000000000000036E-2</v>
      </c>
      <c r="H11" s="83" t="s">
        <v>28</v>
      </c>
      <c r="I11" s="40"/>
      <c r="J11" s="38"/>
      <c r="K11" s="80">
        <v>104088000</v>
      </c>
    </row>
    <row r="12" spans="1:11" s="14" customFormat="1" ht="45">
      <c r="A12" s="18" t="s">
        <v>221</v>
      </c>
      <c r="B12" s="19"/>
      <c r="C12" s="19"/>
      <c r="D12" s="19"/>
      <c r="E12" s="20"/>
      <c r="F12" s="21"/>
      <c r="G12" s="24"/>
      <c r="H12" s="42" t="s">
        <v>321</v>
      </c>
      <c r="I12" s="17" t="s">
        <v>322</v>
      </c>
      <c r="J12" s="17" t="s">
        <v>222</v>
      </c>
    </row>
    <row r="13" spans="1:11" ht="32.25" customHeight="1">
      <c r="A13" s="6" t="s">
        <v>83</v>
      </c>
      <c r="B13" s="48">
        <v>21250000</v>
      </c>
      <c r="C13" s="60">
        <v>14450000</v>
      </c>
      <c r="D13" s="8">
        <f>(C13/B13)*100%</f>
        <v>0.68</v>
      </c>
      <c r="E13" s="10">
        <v>0.87160000000000004</v>
      </c>
      <c r="F13" s="10">
        <v>0.83330000000000004</v>
      </c>
      <c r="G13" s="56">
        <f>F13-E13</f>
        <v>-3.8300000000000001E-2</v>
      </c>
      <c r="H13" s="83" t="s">
        <v>28</v>
      </c>
      <c r="I13" s="40"/>
      <c r="J13" s="38"/>
      <c r="K13" s="80">
        <v>41433000</v>
      </c>
    </row>
    <row r="14" spans="1:11" s="14" customFormat="1" ht="39" customHeight="1">
      <c r="A14" s="18" t="s">
        <v>223</v>
      </c>
      <c r="B14" s="19"/>
      <c r="C14" s="19"/>
      <c r="D14" s="26"/>
      <c r="E14" s="27"/>
      <c r="F14" s="21"/>
      <c r="G14" s="21"/>
      <c r="H14" s="39" t="s">
        <v>323</v>
      </c>
      <c r="I14" s="17" t="s">
        <v>324</v>
      </c>
      <c r="J14" s="17" t="s">
        <v>325</v>
      </c>
    </row>
    <row r="15" spans="1:11" ht="23.85" customHeight="1">
      <c r="A15" s="6" t="s">
        <v>43</v>
      </c>
      <c r="B15" s="48">
        <v>640290000</v>
      </c>
      <c r="C15" s="60">
        <v>520713300</v>
      </c>
      <c r="D15" s="8">
        <f>(C15/B15)*100%</f>
        <v>0.81324602914304456</v>
      </c>
      <c r="E15" s="10">
        <v>0.86670000000000003</v>
      </c>
      <c r="F15" s="10">
        <v>0.83330000000000004</v>
      </c>
      <c r="G15" s="56">
        <f>F15-E15</f>
        <v>-3.3399999999999985E-2</v>
      </c>
      <c r="H15" s="83" t="s">
        <v>28</v>
      </c>
      <c r="I15" s="37"/>
      <c r="J15" s="38"/>
      <c r="K15" s="80">
        <v>610922600</v>
      </c>
    </row>
    <row r="16" spans="1:11" s="14" customFormat="1" ht="42" customHeight="1">
      <c r="A16" s="18" t="s">
        <v>224</v>
      </c>
      <c r="B16" s="19"/>
      <c r="C16" s="19"/>
      <c r="D16" s="19"/>
      <c r="E16" s="20"/>
      <c r="F16" s="21"/>
      <c r="G16" s="21"/>
      <c r="H16" s="39" t="s">
        <v>307</v>
      </c>
      <c r="I16" s="17" t="s">
        <v>308</v>
      </c>
      <c r="J16" s="17" t="s">
        <v>225</v>
      </c>
    </row>
    <row r="17" spans="1:11" ht="23.85" customHeight="1">
      <c r="A17" s="6" t="s">
        <v>49</v>
      </c>
      <c r="B17" s="48">
        <v>800016000</v>
      </c>
      <c r="C17" s="60">
        <v>564787421</v>
      </c>
      <c r="D17" s="8">
        <f>(C17/B17)*100%</f>
        <v>0.70597015684686304</v>
      </c>
      <c r="E17" s="10">
        <v>0.86670000000000003</v>
      </c>
      <c r="F17" s="10">
        <v>0.83330000000000004</v>
      </c>
      <c r="G17" s="56">
        <f>F17-E17</f>
        <v>-3.3399999999999985E-2</v>
      </c>
      <c r="H17" s="83" t="s">
        <v>28</v>
      </c>
      <c r="I17" s="37"/>
      <c r="J17" s="38"/>
      <c r="K17" s="80">
        <v>59544200</v>
      </c>
    </row>
    <row r="18" spans="1:11" s="14" customFormat="1" ht="48.75" customHeight="1">
      <c r="A18" s="18" t="s">
        <v>227</v>
      </c>
      <c r="B18" s="19"/>
      <c r="C18" s="19"/>
      <c r="D18" s="19"/>
      <c r="E18" s="20"/>
      <c r="F18" s="21"/>
      <c r="G18" s="21"/>
      <c r="H18" s="39" t="s">
        <v>307</v>
      </c>
      <c r="I18" s="17" t="s">
        <v>308</v>
      </c>
      <c r="J18" s="17" t="s">
        <v>228</v>
      </c>
    </row>
    <row r="19" spans="1:11" ht="32.25" customHeight="1">
      <c r="A19" s="6" t="s">
        <v>77</v>
      </c>
      <c r="B19" s="48">
        <v>116270000</v>
      </c>
      <c r="C19" s="60">
        <v>68205000</v>
      </c>
      <c r="D19" s="8">
        <f>(C19/B19)*100%</f>
        <v>0.58660875548292768</v>
      </c>
      <c r="E19" s="10">
        <v>0.86660000000000004</v>
      </c>
      <c r="F19" s="10">
        <v>0.83330000000000004</v>
      </c>
      <c r="G19" s="56">
        <f>F19-E19</f>
        <v>-3.3299999999999996E-2</v>
      </c>
      <c r="H19" s="83" t="s">
        <v>28</v>
      </c>
      <c r="I19" s="40"/>
      <c r="J19" s="38"/>
      <c r="K19" s="80">
        <v>41161000</v>
      </c>
    </row>
    <row r="20" spans="1:11" s="14" customFormat="1" ht="41.25" customHeight="1">
      <c r="A20" s="18" t="s">
        <v>229</v>
      </c>
      <c r="B20" s="19"/>
      <c r="C20" s="19"/>
      <c r="D20" s="19"/>
      <c r="E20" s="29"/>
      <c r="F20" s="21"/>
      <c r="G20" s="21"/>
      <c r="H20" s="39" t="s">
        <v>220</v>
      </c>
      <c r="I20" s="17" t="s">
        <v>226</v>
      </c>
      <c r="J20" s="17" t="s">
        <v>230</v>
      </c>
    </row>
    <row r="21" spans="1:11" ht="32.25" customHeight="1">
      <c r="A21" s="6" t="s">
        <v>46</v>
      </c>
      <c r="B21" s="48">
        <v>259047000</v>
      </c>
      <c r="C21" s="60">
        <v>182276000</v>
      </c>
      <c r="D21" s="8">
        <f>(C21/B21)*100%</f>
        <v>0.70364065208244064</v>
      </c>
      <c r="E21" s="10">
        <v>0.8417</v>
      </c>
      <c r="F21" s="10">
        <v>0.83330000000000004</v>
      </c>
      <c r="G21" s="56">
        <f>F21-E21</f>
        <v>-8.3999999999999631E-3</v>
      </c>
      <c r="H21" s="83" t="s">
        <v>28</v>
      </c>
      <c r="I21" s="40"/>
      <c r="J21" s="38"/>
      <c r="K21" s="80">
        <v>61573900</v>
      </c>
    </row>
    <row r="22" spans="1:11" s="14" customFormat="1" ht="25.5" customHeight="1">
      <c r="A22" s="18" t="s">
        <v>236</v>
      </c>
      <c r="B22" s="19"/>
      <c r="C22" s="19"/>
      <c r="D22" s="19"/>
      <c r="E22" s="20"/>
      <c r="F22" s="21"/>
      <c r="G22" s="21"/>
      <c r="H22" s="39" t="s">
        <v>307</v>
      </c>
      <c r="I22" s="17" t="s">
        <v>308</v>
      </c>
      <c r="J22" s="16"/>
    </row>
    <row r="23" spans="1:11" ht="23.85" customHeight="1">
      <c r="A23" s="6" t="s">
        <v>26</v>
      </c>
      <c r="B23" s="48">
        <v>24187500</v>
      </c>
      <c r="C23" s="60">
        <v>22240900</v>
      </c>
      <c r="D23" s="8">
        <f>(C23/B23)*100%</f>
        <v>0.91952041343669255</v>
      </c>
      <c r="E23" s="9">
        <v>1</v>
      </c>
      <c r="F23" s="9">
        <v>1</v>
      </c>
      <c r="G23" s="57">
        <f>F23-E23</f>
        <v>0</v>
      </c>
      <c r="H23" s="83" t="s">
        <v>28</v>
      </c>
      <c r="I23" s="37"/>
      <c r="J23" s="38"/>
      <c r="K23" s="81">
        <v>0</v>
      </c>
    </row>
    <row r="24" spans="1:11" s="14" customFormat="1" ht="47.25" customHeight="1">
      <c r="A24" s="18" t="s">
        <v>241</v>
      </c>
      <c r="B24" s="19"/>
      <c r="C24" s="19"/>
      <c r="D24" s="19"/>
      <c r="E24" s="20"/>
      <c r="F24" s="21"/>
      <c r="G24" s="24"/>
      <c r="H24" s="43" t="s">
        <v>242</v>
      </c>
      <c r="I24" s="33"/>
      <c r="J24" s="16" t="s">
        <v>327</v>
      </c>
    </row>
    <row r="25" spans="1:11" ht="23.85" customHeight="1">
      <c r="A25" s="6" t="s">
        <v>65</v>
      </c>
      <c r="B25" s="48">
        <v>24792295000</v>
      </c>
      <c r="C25" s="60">
        <v>19529909493</v>
      </c>
      <c r="D25" s="8">
        <f>(C25/B25)*100%</f>
        <v>0.78774109024598171</v>
      </c>
      <c r="E25" s="10">
        <v>0.83250000000000002</v>
      </c>
      <c r="F25" s="10">
        <v>0.83330000000000004</v>
      </c>
      <c r="G25" s="56">
        <f>F25-E25</f>
        <v>8.0000000000002292E-4</v>
      </c>
      <c r="H25" s="83" t="s">
        <v>28</v>
      </c>
      <c r="I25" s="37"/>
      <c r="J25" s="38"/>
      <c r="K25" s="80">
        <v>37050000</v>
      </c>
    </row>
    <row r="26" spans="1:11" s="14" customFormat="1" ht="23.85" customHeight="1">
      <c r="A26" s="18" t="s">
        <v>252</v>
      </c>
      <c r="B26" s="19"/>
      <c r="C26" s="19"/>
      <c r="D26" s="19"/>
      <c r="E26" s="20"/>
      <c r="F26" s="21"/>
      <c r="G26" s="21"/>
      <c r="H26" s="36" t="s">
        <v>323</v>
      </c>
      <c r="I26" s="15" t="s">
        <v>330</v>
      </c>
      <c r="J26" s="22"/>
    </row>
    <row r="27" spans="1:11" ht="23.85" customHeight="1">
      <c r="A27" s="6" t="s">
        <v>68</v>
      </c>
      <c r="B27" s="48">
        <v>2034537800</v>
      </c>
      <c r="C27" s="60">
        <v>1210940244</v>
      </c>
      <c r="D27" s="8">
        <f>(C27/B27)*100%</f>
        <v>0.59519181408180277</v>
      </c>
      <c r="E27" s="10">
        <v>0.8054</v>
      </c>
      <c r="F27" s="10">
        <v>0.83330000000000004</v>
      </c>
      <c r="G27" s="56">
        <f>F27-E27</f>
        <v>2.7900000000000036E-2</v>
      </c>
      <c r="H27" s="83" t="s">
        <v>28</v>
      </c>
      <c r="I27" s="37"/>
      <c r="J27" s="38"/>
      <c r="K27" s="81">
        <v>0</v>
      </c>
    </row>
    <row r="28" spans="1:11" s="14" customFormat="1" ht="18">
      <c r="A28" s="17" t="s">
        <v>240</v>
      </c>
      <c r="B28" s="30"/>
      <c r="C28" s="30"/>
      <c r="D28" s="30"/>
      <c r="E28" s="31"/>
      <c r="F28" s="32"/>
      <c r="G28" s="32"/>
      <c r="H28" s="39" t="s">
        <v>307</v>
      </c>
      <c r="I28" s="17" t="s">
        <v>308</v>
      </c>
      <c r="J28" s="22"/>
    </row>
    <row r="29" spans="1:11" ht="23.85" customHeight="1">
      <c r="A29" s="6" t="s">
        <v>34</v>
      </c>
      <c r="B29" s="48">
        <v>24383881367</v>
      </c>
      <c r="C29" s="60">
        <v>17276924700</v>
      </c>
      <c r="D29" s="8">
        <f>(C29/B29)*100%</f>
        <v>0.70853874491785296</v>
      </c>
      <c r="E29" s="10">
        <v>0.79190000000000005</v>
      </c>
      <c r="F29" s="10">
        <v>0.85709999999999997</v>
      </c>
      <c r="G29" s="56">
        <f>F29-E29</f>
        <v>6.5199999999999925E-2</v>
      </c>
      <c r="H29" s="83" t="s">
        <v>28</v>
      </c>
      <c r="I29" s="37"/>
      <c r="J29" s="38"/>
      <c r="K29" s="80">
        <v>115501284</v>
      </c>
    </row>
    <row r="30" spans="1:11" s="14" customFormat="1" ht="15.6" customHeight="1">
      <c r="A30" s="18" t="s">
        <v>255</v>
      </c>
      <c r="B30" s="19"/>
      <c r="C30" s="19"/>
      <c r="D30" s="19"/>
      <c r="E30" s="20"/>
      <c r="F30" s="21"/>
      <c r="G30" s="21"/>
      <c r="H30" s="36" t="s">
        <v>335</v>
      </c>
      <c r="I30" s="15" t="s">
        <v>336</v>
      </c>
      <c r="J30" s="22"/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37" t="s">
        <v>151</v>
      </c>
      <c r="B4" s="168">
        <v>148594000</v>
      </c>
      <c r="C4" s="168">
        <v>0</v>
      </c>
      <c r="D4" s="170">
        <f>(C4/B4)*100%</f>
        <v>0</v>
      </c>
      <c r="E4" s="171">
        <v>1</v>
      </c>
      <c r="F4" s="171">
        <v>0</v>
      </c>
      <c r="G4" s="172">
        <f>F4-E4</f>
        <v>-1</v>
      </c>
      <c r="H4" s="37" t="s">
        <v>28</v>
      </c>
      <c r="I4" s="74"/>
      <c r="J4" s="90"/>
    </row>
    <row r="5" spans="1:11" ht="33.75" customHeight="1">
      <c r="A5" s="66" t="s">
        <v>58</v>
      </c>
      <c r="B5" s="67">
        <v>2337808300</v>
      </c>
      <c r="C5" s="169">
        <v>1190977679</v>
      </c>
      <c r="D5" s="68">
        <f>(C5/B5)*100%</f>
        <v>0.50944197563162041</v>
      </c>
      <c r="E5" s="69">
        <v>1</v>
      </c>
      <c r="F5" s="69">
        <v>0.85</v>
      </c>
      <c r="G5" s="70">
        <f>F5-E5</f>
        <v>-0.15000000000000002</v>
      </c>
      <c r="H5" s="82" t="s">
        <v>28</v>
      </c>
      <c r="I5" s="37"/>
      <c r="J5" s="16"/>
      <c r="K5" s="80">
        <v>22240900</v>
      </c>
    </row>
    <row r="6" spans="1:11" s="14" customFormat="1" ht="45.75" customHeight="1">
      <c r="A6" s="6" t="s">
        <v>148</v>
      </c>
      <c r="B6" s="48">
        <v>1508698000</v>
      </c>
      <c r="C6" s="60">
        <v>538415800</v>
      </c>
      <c r="D6" s="8">
        <f>(C6/B6)*100%</f>
        <v>0.35687447056998817</v>
      </c>
      <c r="E6" s="10">
        <v>0.96750000000000003</v>
      </c>
      <c r="F6" s="9">
        <v>0.83</v>
      </c>
      <c r="G6" s="56">
        <f>F6-E6</f>
        <v>-0.13750000000000007</v>
      </c>
      <c r="H6" s="40" t="s">
        <v>28</v>
      </c>
      <c r="I6" s="17" t="s">
        <v>238</v>
      </c>
      <c r="J6" s="16" t="s">
        <v>239</v>
      </c>
    </row>
    <row r="7" spans="1:11" ht="15" customHeight="1">
      <c r="A7" s="6" t="s">
        <v>60</v>
      </c>
      <c r="B7" s="48">
        <v>5521859600</v>
      </c>
      <c r="C7" s="60">
        <v>68205000</v>
      </c>
      <c r="D7" s="8">
        <f>(C7/B7)*100%</f>
        <v>1.2351817130591296E-2</v>
      </c>
      <c r="E7" s="9">
        <v>1</v>
      </c>
      <c r="F7" s="9">
        <v>0.9</v>
      </c>
      <c r="G7" s="57">
        <f>F7-E7</f>
        <v>-9.9999999999999978E-2</v>
      </c>
      <c r="H7" s="83" t="s">
        <v>28</v>
      </c>
      <c r="I7" s="37"/>
      <c r="J7" s="38"/>
      <c r="K7" s="80">
        <v>1210940244</v>
      </c>
    </row>
    <row r="8" spans="1:11" s="14" customFormat="1" ht="27">
      <c r="A8" s="6" t="s">
        <v>142</v>
      </c>
      <c r="B8" s="48">
        <v>3777421000</v>
      </c>
      <c r="C8" s="60">
        <v>1157755223</v>
      </c>
      <c r="D8" s="8">
        <f>(C8/B8)*100%</f>
        <v>0.30649356346565554</v>
      </c>
      <c r="E8" s="10">
        <v>0.77510000000000001</v>
      </c>
      <c r="F8" s="9">
        <v>0.75</v>
      </c>
      <c r="G8" s="56">
        <f>F8-E8</f>
        <v>-2.5100000000000011E-2</v>
      </c>
      <c r="H8" s="37" t="s">
        <v>28</v>
      </c>
      <c r="I8" s="17" t="s">
        <v>309</v>
      </c>
      <c r="J8" s="16" t="s">
        <v>217</v>
      </c>
      <c r="K8" s="87"/>
    </row>
    <row r="9" spans="1:11" ht="32.25" customHeight="1">
      <c r="A9" s="6" t="s">
        <v>55</v>
      </c>
      <c r="B9" s="48">
        <v>6549535950</v>
      </c>
      <c r="C9" s="60">
        <v>5160302500</v>
      </c>
      <c r="D9" s="8">
        <f>(C9/B9)*100%</f>
        <v>0.78788826252644661</v>
      </c>
      <c r="E9" s="10">
        <v>0.83079999999999998</v>
      </c>
      <c r="F9" s="9">
        <v>0.85</v>
      </c>
      <c r="G9" s="56">
        <f>F9-E9</f>
        <v>1.9199999999999995E-2</v>
      </c>
      <c r="H9" s="83" t="s">
        <v>28</v>
      </c>
      <c r="I9" s="40"/>
      <c r="J9" s="38"/>
      <c r="K9" s="80">
        <v>365519472</v>
      </c>
    </row>
    <row r="10" spans="1:11" s="14" customFormat="1" ht="89.25" customHeight="1">
      <c r="A10" s="6" t="s">
        <v>139</v>
      </c>
      <c r="B10" s="48">
        <v>4450312500</v>
      </c>
      <c r="C10" s="60">
        <v>2394377000</v>
      </c>
      <c r="D10" s="8">
        <f>(C10/B10)*100%</f>
        <v>0.53802446457411701</v>
      </c>
      <c r="E10" s="10">
        <v>0.75480000000000003</v>
      </c>
      <c r="F10" s="9">
        <v>0.8</v>
      </c>
      <c r="G10" s="56">
        <f>F10-E10</f>
        <v>4.5200000000000018E-2</v>
      </c>
      <c r="H10" s="37" t="s">
        <v>28</v>
      </c>
      <c r="I10" s="17" t="s">
        <v>306</v>
      </c>
      <c r="J10" s="16" t="s">
        <v>215</v>
      </c>
    </row>
    <row r="11" spans="1:11" ht="15.6" customHeight="1">
      <c r="A11" s="6" t="s">
        <v>145</v>
      </c>
      <c r="B11" s="48">
        <v>74400000</v>
      </c>
      <c r="C11" s="60">
        <v>37050000</v>
      </c>
      <c r="D11" s="8">
        <f>(C11/B11)*100%</f>
        <v>0.49798387096774194</v>
      </c>
      <c r="E11" s="10">
        <v>0.82140000000000002</v>
      </c>
      <c r="F11" s="9">
        <v>1</v>
      </c>
      <c r="G11" s="56">
        <f>F11-E11</f>
        <v>0.17859999999999998</v>
      </c>
      <c r="H11" s="83" t="s">
        <v>28</v>
      </c>
      <c r="I11" s="37"/>
      <c r="J11" s="38"/>
      <c r="K11" s="80">
        <v>68205000</v>
      </c>
    </row>
    <row r="12" spans="1:11" s="14" customFormat="1" ht="72">
      <c r="A12" s="6" t="s">
        <v>133</v>
      </c>
      <c r="B12" s="48">
        <v>215769700</v>
      </c>
      <c r="C12" s="60">
        <v>54900000</v>
      </c>
      <c r="D12" s="8">
        <f>(C12/B12)*100%</f>
        <v>0.25443794935062708</v>
      </c>
      <c r="E12" s="10">
        <v>0.79359999999999997</v>
      </c>
      <c r="F12" s="9">
        <v>1</v>
      </c>
      <c r="G12" s="56">
        <f>F12-E12</f>
        <v>0.20640000000000003</v>
      </c>
      <c r="H12" s="45"/>
      <c r="I12" s="15" t="s">
        <v>311</v>
      </c>
      <c r="J12" s="15" t="s">
        <v>310</v>
      </c>
    </row>
    <row r="13" spans="1:11" ht="32.25" customHeight="1">
      <c r="A13" s="6" t="s">
        <v>136</v>
      </c>
      <c r="B13" s="48">
        <v>113700000</v>
      </c>
      <c r="C13" s="60">
        <v>87612500</v>
      </c>
      <c r="D13" s="8">
        <f>(C13/B13)*100%</f>
        <v>0.7705584872471416</v>
      </c>
      <c r="E13" s="10">
        <v>0.59730000000000005</v>
      </c>
      <c r="F13" s="9">
        <v>0.9</v>
      </c>
      <c r="G13" s="56">
        <f>F13-E13</f>
        <v>0.30269999999999997</v>
      </c>
      <c r="H13" s="83" t="s">
        <v>28</v>
      </c>
      <c r="I13" s="40"/>
      <c r="J13" s="38"/>
      <c r="K13" s="80">
        <v>176286400</v>
      </c>
    </row>
    <row r="14" spans="1:11" s="14" customFormat="1" ht="57" customHeight="1">
      <c r="A14" s="167" t="s">
        <v>341</v>
      </c>
      <c r="B14" s="46"/>
      <c r="C14" s="59"/>
      <c r="D14" s="3"/>
      <c r="E14" s="1"/>
      <c r="F14" s="3"/>
      <c r="G14" s="1"/>
      <c r="H14" s="74"/>
      <c r="I14" s="17" t="s">
        <v>250</v>
      </c>
      <c r="J14" s="16"/>
    </row>
    <row r="15" spans="1:11" ht="32.25" customHeight="1">
      <c r="A15" s="18" t="s">
        <v>237</v>
      </c>
      <c r="B15" s="19"/>
      <c r="C15" s="26"/>
      <c r="D15" s="26"/>
      <c r="E15" s="27"/>
      <c r="F15" s="21"/>
      <c r="G15" s="24"/>
      <c r="H15" s="114">
        <v>0</v>
      </c>
      <c r="I15" s="40"/>
      <c r="J15" s="38"/>
      <c r="K15" s="80">
        <v>536521600</v>
      </c>
    </row>
    <row r="16" spans="1:11" s="14" customFormat="1" ht="45" customHeight="1">
      <c r="A16" s="18" t="s">
        <v>216</v>
      </c>
      <c r="B16" s="19"/>
      <c r="C16" s="26"/>
      <c r="D16" s="26"/>
      <c r="E16" s="27"/>
      <c r="F16" s="24"/>
      <c r="G16" s="24"/>
      <c r="H16" s="174" t="s">
        <v>218</v>
      </c>
      <c r="I16" s="17" t="s">
        <v>334</v>
      </c>
      <c r="J16" s="17" t="s">
        <v>333</v>
      </c>
    </row>
    <row r="17" spans="1:11" ht="23.85" customHeight="1">
      <c r="A17" s="18" t="s">
        <v>214</v>
      </c>
      <c r="B17" s="19"/>
      <c r="C17" s="19"/>
      <c r="D17" s="19"/>
      <c r="E17" s="20"/>
      <c r="F17" s="21"/>
      <c r="G17" s="24"/>
      <c r="H17" s="114" t="s">
        <v>232</v>
      </c>
      <c r="I17" s="37"/>
      <c r="J17" s="38"/>
      <c r="K17" s="80">
        <v>337641970</v>
      </c>
    </row>
    <row r="18" spans="1:11" s="14" customFormat="1" ht="57" customHeight="1">
      <c r="A18" s="18" t="s">
        <v>210</v>
      </c>
      <c r="B18" s="19"/>
      <c r="C18" s="19"/>
      <c r="D18" s="19"/>
      <c r="E18" s="20"/>
      <c r="F18" s="21"/>
      <c r="G18" s="24"/>
      <c r="H18" s="41" t="s">
        <v>211</v>
      </c>
      <c r="I18" s="17" t="s">
        <v>258</v>
      </c>
      <c r="J18" s="16"/>
    </row>
    <row r="19" spans="1:11" ht="32.25" customHeight="1">
      <c r="A19" s="18" t="s">
        <v>249</v>
      </c>
      <c r="B19" s="19"/>
      <c r="C19" s="19"/>
      <c r="D19" s="19"/>
      <c r="E19" s="20"/>
      <c r="F19" s="21"/>
      <c r="G19" s="24"/>
      <c r="H19" s="116" t="s">
        <v>251</v>
      </c>
      <c r="I19" s="40"/>
      <c r="J19" s="38"/>
      <c r="K19" s="80">
        <v>62534700</v>
      </c>
    </row>
    <row r="20" spans="1:11" s="14" customFormat="1" ht="117" customHeight="1">
      <c r="A20" s="18" t="s">
        <v>331</v>
      </c>
      <c r="B20" s="19"/>
      <c r="C20" s="19"/>
      <c r="D20" s="19"/>
      <c r="E20" s="20"/>
      <c r="F20" s="21"/>
      <c r="G20" s="24"/>
      <c r="H20" s="42" t="s">
        <v>332</v>
      </c>
      <c r="I20" s="15"/>
      <c r="J20" s="22"/>
    </row>
    <row r="21" spans="1:11" ht="23.85" customHeight="1">
      <c r="A21" s="18" t="s">
        <v>256</v>
      </c>
      <c r="B21" s="19"/>
      <c r="C21" s="19"/>
      <c r="D21" s="19"/>
      <c r="E21" s="20"/>
      <c r="F21" s="21"/>
      <c r="G21" s="24"/>
      <c r="H21" s="116" t="s">
        <v>257</v>
      </c>
      <c r="I21" s="37"/>
      <c r="J21" s="38"/>
      <c r="K21" s="80">
        <v>332431500</v>
      </c>
    </row>
    <row r="22" spans="1:11" s="14" customFormat="1" ht="26.25" customHeight="1">
      <c r="A22" s="18" t="s">
        <v>266</v>
      </c>
      <c r="B22" s="19"/>
      <c r="C22" s="19"/>
      <c r="D22" s="19"/>
      <c r="E22" s="20"/>
      <c r="F22" s="21"/>
      <c r="G22" s="24"/>
      <c r="H22" s="42" t="s">
        <v>267</v>
      </c>
      <c r="I22" s="36"/>
      <c r="J22" s="22"/>
    </row>
    <row r="23" spans="1:11" ht="15.6" customHeight="1">
      <c r="A23" s="18" t="s">
        <v>280</v>
      </c>
      <c r="B23" s="19"/>
      <c r="C23" s="19"/>
      <c r="D23" s="19"/>
      <c r="E23" s="20"/>
      <c r="F23" s="24"/>
      <c r="G23" s="24"/>
      <c r="H23" s="173" t="s">
        <v>281</v>
      </c>
      <c r="I23" s="37"/>
      <c r="J23" s="38"/>
      <c r="K23" s="80">
        <v>53962183</v>
      </c>
    </row>
    <row r="24" spans="1:11" s="14" customFormat="1" ht="21" customHeight="1">
      <c r="A24" s="18" t="s">
        <v>268</v>
      </c>
      <c r="B24" s="19"/>
      <c r="C24" s="19"/>
      <c r="D24" s="19"/>
      <c r="E24" s="20"/>
      <c r="F24" s="21"/>
      <c r="G24" s="24"/>
      <c r="H24" s="36" t="s">
        <v>269</v>
      </c>
      <c r="I24" s="15" t="s">
        <v>270</v>
      </c>
      <c r="J24" s="22"/>
    </row>
  </sheetData>
  <autoFilter ref="A3:H3">
    <sortState ref="A4:H24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2" workbookViewId="0">
      <selection activeCell="J6" sqref="J6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342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23.85" customHeight="1">
      <c r="A5" s="6" t="s">
        <v>92</v>
      </c>
      <c r="B5" s="48">
        <v>58592000</v>
      </c>
      <c r="C5" s="60">
        <v>17418000</v>
      </c>
      <c r="D5" s="8">
        <f>(C5/B5)*100%</f>
        <v>0.29727607864554889</v>
      </c>
      <c r="E5" s="9">
        <v>1</v>
      </c>
      <c r="F5" s="9">
        <v>0.7</v>
      </c>
      <c r="G5" s="57">
        <f>F5-E5</f>
        <v>-0.30000000000000004</v>
      </c>
      <c r="H5" s="83" t="s">
        <v>28</v>
      </c>
      <c r="I5" s="37"/>
      <c r="J5" s="38"/>
      <c r="K5" s="80">
        <v>182276000</v>
      </c>
    </row>
    <row r="6" spans="1:11" s="14" customFormat="1" ht="30" customHeight="1">
      <c r="A6" s="18" t="s">
        <v>201</v>
      </c>
      <c r="B6" s="19"/>
      <c r="C6" s="19"/>
      <c r="D6" s="26"/>
      <c r="E6" s="27"/>
      <c r="F6" s="21"/>
      <c r="G6" s="24"/>
      <c r="H6" s="39" t="s">
        <v>202</v>
      </c>
      <c r="I6" s="17" t="s">
        <v>207</v>
      </c>
      <c r="J6" s="28" t="s">
        <v>203</v>
      </c>
    </row>
    <row r="7" spans="1:11" ht="23.85" customHeight="1">
      <c r="A7" s="6" t="s">
        <v>94</v>
      </c>
      <c r="B7" s="48">
        <v>63891200</v>
      </c>
      <c r="C7" s="60">
        <v>23536500</v>
      </c>
      <c r="D7" s="8">
        <f>(C7/B7)*100%</f>
        <v>0.36838406541119906</v>
      </c>
      <c r="E7" s="9">
        <v>1</v>
      </c>
      <c r="F7" s="9">
        <v>0.8</v>
      </c>
      <c r="G7" s="56">
        <f>F7-E7</f>
        <v>-0.19999999999999996</v>
      </c>
      <c r="H7" s="83" t="s">
        <v>28</v>
      </c>
      <c r="I7" s="37"/>
      <c r="J7" s="38"/>
      <c r="K7" s="80">
        <v>5160302500</v>
      </c>
    </row>
    <row r="8" spans="1:11" s="14" customFormat="1" ht="32.25" customHeight="1">
      <c r="A8" s="18" t="s">
        <v>204</v>
      </c>
      <c r="B8" s="19"/>
      <c r="C8" s="26"/>
      <c r="D8" s="26"/>
      <c r="E8" s="27"/>
      <c r="F8" s="24"/>
      <c r="G8" s="24"/>
      <c r="H8" s="39" t="s">
        <v>205</v>
      </c>
      <c r="I8" s="17" t="s">
        <v>206</v>
      </c>
      <c r="J8" s="28" t="s">
        <v>304</v>
      </c>
    </row>
    <row r="9" spans="1:11" ht="31.5" customHeight="1">
      <c r="A9" s="6" t="s">
        <v>282</v>
      </c>
      <c r="B9" s="48">
        <v>163336200</v>
      </c>
      <c r="C9" s="60">
        <v>41433000</v>
      </c>
      <c r="D9" s="8">
        <f>(C9/B9)*100%</f>
        <v>0.25366697645714792</v>
      </c>
      <c r="E9" s="9">
        <v>1</v>
      </c>
      <c r="F9" s="9">
        <v>0.8</v>
      </c>
      <c r="G9" s="56">
        <f>F9-E9</f>
        <v>-0.19999999999999996</v>
      </c>
      <c r="H9" s="84" t="s">
        <v>28</v>
      </c>
      <c r="I9" s="37"/>
      <c r="J9" s="38"/>
      <c r="K9" s="80">
        <v>1190957679</v>
      </c>
    </row>
    <row r="10" spans="1:11" s="14" customFormat="1" ht="27" customHeight="1">
      <c r="A10" s="18" t="s">
        <v>208</v>
      </c>
      <c r="B10" s="19"/>
      <c r="C10" s="26"/>
      <c r="D10" s="26"/>
      <c r="E10" s="27"/>
      <c r="F10" s="24"/>
      <c r="G10" s="24"/>
      <c r="H10" s="39" t="s">
        <v>305</v>
      </c>
      <c r="I10" s="17" t="s">
        <v>207</v>
      </c>
      <c r="J10" s="16" t="s">
        <v>209</v>
      </c>
    </row>
    <row r="11" spans="1:11" ht="23.85" customHeight="1">
      <c r="A11" s="6" t="s">
        <v>101</v>
      </c>
      <c r="B11" s="48">
        <v>190869750</v>
      </c>
      <c r="C11" s="60">
        <v>111880900</v>
      </c>
      <c r="D11" s="8">
        <f>(C11/B11)*100%</f>
        <v>0.58616360109446364</v>
      </c>
      <c r="E11" s="9">
        <v>1</v>
      </c>
      <c r="F11" s="9">
        <v>0.92</v>
      </c>
      <c r="G11" s="56">
        <f>F11-E11</f>
        <v>-7.999999999999996E-2</v>
      </c>
      <c r="H11" s="83" t="s">
        <v>28</v>
      </c>
      <c r="I11" s="37"/>
      <c r="J11" s="38"/>
      <c r="K11" s="80">
        <v>14450000</v>
      </c>
    </row>
    <row r="12" spans="1:11" s="14" customFormat="1" ht="32.25" customHeight="1">
      <c r="A12" s="18" t="s">
        <v>262</v>
      </c>
      <c r="B12" s="19"/>
      <c r="C12" s="19"/>
      <c r="D12" s="19"/>
      <c r="E12" s="20"/>
      <c r="F12" s="21"/>
      <c r="G12" s="24"/>
      <c r="H12" s="39" t="s">
        <v>232</v>
      </c>
      <c r="I12" s="17" t="s">
        <v>206</v>
      </c>
      <c r="J12" s="16"/>
    </row>
    <row r="13" spans="1:11" s="14" customFormat="1" ht="32.25" customHeight="1">
      <c r="A13" s="18" t="s">
        <v>314</v>
      </c>
      <c r="B13" s="19"/>
      <c r="C13" s="19"/>
      <c r="D13" s="19"/>
      <c r="E13" s="20"/>
      <c r="F13" s="21"/>
      <c r="G13" s="24"/>
      <c r="H13" s="89" t="s">
        <v>315</v>
      </c>
      <c r="I13" s="17">
        <v>0</v>
      </c>
      <c r="J13" s="16" t="s">
        <v>316</v>
      </c>
    </row>
    <row r="14" spans="1:11" ht="23.85" customHeight="1">
      <c r="A14" s="6" t="s">
        <v>96</v>
      </c>
      <c r="B14" s="48">
        <v>147500000</v>
      </c>
      <c r="C14" s="60">
        <v>104088000</v>
      </c>
      <c r="D14" s="8">
        <f>(C14/B14)*100%</f>
        <v>0.70568135593220338</v>
      </c>
      <c r="E14" s="9">
        <v>1</v>
      </c>
      <c r="F14" s="9">
        <v>1</v>
      </c>
      <c r="G14" s="57">
        <f>F14-E14</f>
        <v>0</v>
      </c>
      <c r="H14" s="84" t="s">
        <v>28</v>
      </c>
      <c r="I14" s="37"/>
      <c r="J14" s="38"/>
      <c r="K14" s="80">
        <v>73376000</v>
      </c>
    </row>
    <row r="15" spans="1:11" s="14" customFormat="1" ht="32.25" customHeight="1">
      <c r="A15" s="18" t="s">
        <v>262</v>
      </c>
      <c r="B15" s="19"/>
      <c r="C15" s="19"/>
      <c r="D15" s="19"/>
      <c r="E15" s="20"/>
      <c r="F15" s="21"/>
      <c r="G15" s="24"/>
      <c r="H15" s="39" t="s">
        <v>232</v>
      </c>
      <c r="I15" s="17" t="s">
        <v>206</v>
      </c>
      <c r="J15" s="16" t="s">
        <v>327</v>
      </c>
    </row>
    <row r="16" spans="1:11" ht="15.6" customHeight="1">
      <c r="A16" s="6" t="s">
        <v>103</v>
      </c>
      <c r="B16" s="48">
        <v>856030500</v>
      </c>
      <c r="C16" s="60">
        <v>625398000</v>
      </c>
      <c r="D16" s="8">
        <f>(C16/B16)*100%</f>
        <v>0.730579109038755</v>
      </c>
      <c r="E16" s="10">
        <v>0.83550000000000002</v>
      </c>
      <c r="F16" s="10">
        <v>0.83550000000000002</v>
      </c>
      <c r="G16" s="57">
        <f>F16-E16</f>
        <v>0</v>
      </c>
      <c r="H16" s="83" t="s">
        <v>28</v>
      </c>
      <c r="I16" s="45"/>
      <c r="J16" s="38"/>
      <c r="K16" s="80">
        <v>54900000</v>
      </c>
    </row>
    <row r="17" spans="1:10" s="14" customFormat="1" ht="23.85" customHeight="1">
      <c r="A17" s="18" t="s">
        <v>244</v>
      </c>
      <c r="B17" s="19"/>
      <c r="C17" s="19"/>
      <c r="D17" s="19"/>
      <c r="E17" s="29"/>
      <c r="F17" s="21"/>
      <c r="G17" s="21"/>
      <c r="H17" s="39" t="s">
        <v>232</v>
      </c>
      <c r="I17" s="17" t="s">
        <v>306</v>
      </c>
      <c r="J17" s="16" t="s">
        <v>328</v>
      </c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C10" sqref="C10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343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30" customHeight="1">
      <c r="A5" s="6" t="s">
        <v>113</v>
      </c>
      <c r="B5" s="48">
        <v>244757100</v>
      </c>
      <c r="C5" s="60">
        <v>191086400</v>
      </c>
      <c r="D5" s="8">
        <f>(C5/B5)*100%</f>
        <v>0.78071851643935963</v>
      </c>
      <c r="E5" s="10">
        <v>0.89439999999999997</v>
      </c>
      <c r="F5" s="10">
        <v>0.85709999999999997</v>
      </c>
      <c r="G5" s="56">
        <f>F5-E5</f>
        <v>-3.73E-2</v>
      </c>
      <c r="H5" s="84" t="s">
        <v>28</v>
      </c>
      <c r="I5" s="37"/>
      <c r="J5" s="38"/>
      <c r="K5" s="80">
        <v>108271300</v>
      </c>
    </row>
    <row r="6" spans="1:11" s="14" customFormat="1" ht="32.25" customHeight="1">
      <c r="A6" s="18" t="s">
        <v>231</v>
      </c>
      <c r="B6" s="19"/>
      <c r="C6" s="19"/>
      <c r="D6" s="19"/>
      <c r="E6" s="29"/>
      <c r="F6" s="21"/>
      <c r="G6" s="21"/>
      <c r="H6" s="39" t="s">
        <v>326</v>
      </c>
      <c r="I6" s="17" t="s">
        <v>306</v>
      </c>
      <c r="J6" s="16" t="s">
        <v>233</v>
      </c>
    </row>
    <row r="7" spans="1:11" ht="19.5" customHeight="1">
      <c r="A7" s="6" t="s">
        <v>109</v>
      </c>
      <c r="B7" s="48">
        <v>127568300</v>
      </c>
      <c r="C7" s="60">
        <v>65863400</v>
      </c>
      <c r="D7" s="8">
        <f>(C7/B7)*100%</f>
        <v>0.51629911192670908</v>
      </c>
      <c r="E7" s="9">
        <v>1</v>
      </c>
      <c r="F7" s="9">
        <v>1</v>
      </c>
      <c r="G7" s="57">
        <f>F7-E7</f>
        <v>0</v>
      </c>
      <c r="H7" s="83" t="s">
        <v>28</v>
      </c>
      <c r="I7" s="37"/>
      <c r="J7" s="38"/>
      <c r="K7" s="80">
        <v>87612500</v>
      </c>
    </row>
    <row r="8" spans="1:11" s="14" customFormat="1" ht="23.25" customHeight="1">
      <c r="A8" s="18" t="s">
        <v>245</v>
      </c>
      <c r="B8" s="19"/>
      <c r="C8" s="19"/>
      <c r="D8" s="19"/>
      <c r="E8" s="27"/>
      <c r="F8" s="21"/>
      <c r="G8" s="34"/>
      <c r="H8" s="39" t="s">
        <v>246</v>
      </c>
      <c r="I8" s="17" t="s">
        <v>206</v>
      </c>
      <c r="J8" s="16"/>
    </row>
    <row r="9" spans="1:11" ht="29.25" customHeight="1">
      <c r="A9" s="6" t="s">
        <v>111</v>
      </c>
      <c r="B9" s="48">
        <v>69582500</v>
      </c>
      <c r="C9" s="60">
        <v>43393000</v>
      </c>
      <c r="D9" s="8">
        <f>(C9/B9)*100%</f>
        <v>0.623619444544246</v>
      </c>
      <c r="E9" s="9">
        <v>1</v>
      </c>
      <c r="F9" s="9">
        <v>1</v>
      </c>
      <c r="G9" s="57">
        <f>F9-E9</f>
        <v>0</v>
      </c>
      <c r="H9" s="84" t="s">
        <v>28</v>
      </c>
      <c r="I9" s="37"/>
      <c r="J9" s="38"/>
      <c r="K9" s="80">
        <v>2101727000</v>
      </c>
    </row>
    <row r="10" spans="1:11" s="14" customFormat="1" ht="32.25" customHeight="1">
      <c r="A10" s="18" t="s">
        <v>247</v>
      </c>
      <c r="B10" s="19"/>
      <c r="C10" s="19"/>
      <c r="D10" s="19"/>
      <c r="E10" s="20"/>
      <c r="F10" s="21"/>
      <c r="G10" s="34"/>
      <c r="H10" s="39" t="s">
        <v>248</v>
      </c>
      <c r="I10" s="15"/>
      <c r="J10" s="16"/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2" workbookViewId="0">
      <selection activeCell="J8" sqref="J8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344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23.85" customHeight="1">
      <c r="A5" s="6" t="s">
        <v>126</v>
      </c>
      <c r="B5" s="48">
        <v>352315000</v>
      </c>
      <c r="C5" s="60">
        <v>75487000</v>
      </c>
      <c r="D5" s="8">
        <f>(C5/B5)*100%</f>
        <v>0.21425996622340804</v>
      </c>
      <c r="E5" s="10">
        <v>0.90939999999999999</v>
      </c>
      <c r="F5" s="9">
        <v>0.5</v>
      </c>
      <c r="G5" s="56">
        <f>F5-E5</f>
        <v>-0.40939999999999999</v>
      </c>
      <c r="H5" s="83" t="s">
        <v>28</v>
      </c>
      <c r="I5" s="37"/>
      <c r="J5" s="38"/>
      <c r="K5" s="80">
        <v>150150830</v>
      </c>
    </row>
    <row r="6" spans="1:11" s="14" customFormat="1" ht="29.25" customHeight="1">
      <c r="A6" s="18" t="s">
        <v>234</v>
      </c>
      <c r="B6" s="19"/>
      <c r="C6" s="19"/>
      <c r="D6" s="26"/>
      <c r="E6" s="27"/>
      <c r="F6" s="21"/>
      <c r="G6" s="24"/>
      <c r="H6" s="39">
        <v>0</v>
      </c>
      <c r="I6" s="17" t="s">
        <v>235</v>
      </c>
      <c r="J6" s="16" t="s">
        <v>185</v>
      </c>
    </row>
    <row r="7" spans="1:11" ht="23.85" customHeight="1">
      <c r="A7" s="6" t="s">
        <v>124</v>
      </c>
      <c r="B7" s="48">
        <v>107505375</v>
      </c>
      <c r="C7" s="48">
        <v>39682000</v>
      </c>
      <c r="D7" s="8">
        <f>(C7/B7)*100%</f>
        <v>0.36911642789953525</v>
      </c>
      <c r="E7" s="9">
        <v>1</v>
      </c>
      <c r="F7" s="9">
        <v>0.7</v>
      </c>
      <c r="G7" s="57">
        <f>F7-E7</f>
        <v>-0.30000000000000004</v>
      </c>
      <c r="H7" s="83" t="s">
        <v>28</v>
      </c>
      <c r="I7" s="37"/>
      <c r="J7" s="38"/>
      <c r="K7" s="80">
        <v>564787421</v>
      </c>
    </row>
    <row r="8" spans="1:11" ht="27" customHeight="1">
      <c r="A8" s="6" t="s">
        <v>302</v>
      </c>
      <c r="B8" s="7"/>
      <c r="C8" s="7"/>
      <c r="D8" s="7"/>
      <c r="E8" s="8"/>
      <c r="F8" s="10"/>
      <c r="G8" s="9"/>
      <c r="H8" s="37">
        <v>0</v>
      </c>
      <c r="I8" s="17" t="s">
        <v>184</v>
      </c>
      <c r="J8" s="16" t="s">
        <v>303</v>
      </c>
      <c r="K8" s="87"/>
    </row>
    <row r="9" spans="1:11" ht="27" customHeight="1">
      <c r="A9" s="6" t="s">
        <v>300</v>
      </c>
      <c r="B9" s="7"/>
      <c r="C9" s="7"/>
      <c r="D9" s="7"/>
      <c r="E9" s="8"/>
      <c r="F9" s="10"/>
      <c r="G9" s="9"/>
      <c r="H9" s="65" t="s">
        <v>301</v>
      </c>
      <c r="I9" s="17">
        <v>0</v>
      </c>
      <c r="J9" s="16"/>
      <c r="K9" s="88"/>
    </row>
    <row r="10" spans="1:11" ht="29.25" customHeight="1">
      <c r="A10" s="6" t="s">
        <v>119</v>
      </c>
      <c r="B10" s="48">
        <v>65689000</v>
      </c>
      <c r="C10" s="60">
        <v>61895900</v>
      </c>
      <c r="D10" s="8">
        <f>(C10/B10)*100%</f>
        <v>0.94225669442372395</v>
      </c>
      <c r="E10" s="9">
        <v>1</v>
      </c>
      <c r="F10" s="9">
        <v>0.8</v>
      </c>
      <c r="G10" s="57">
        <f>F10-E10</f>
        <v>-0.19999999999999996</v>
      </c>
      <c r="H10" s="84" t="s">
        <v>28</v>
      </c>
      <c r="I10" s="37"/>
      <c r="J10" s="38"/>
      <c r="K10" s="80">
        <v>1285651700</v>
      </c>
    </row>
    <row r="11" spans="1:11" s="14" customFormat="1" ht="39.75" customHeight="1">
      <c r="A11" s="18" t="s">
        <v>212</v>
      </c>
      <c r="B11" s="19"/>
      <c r="C11" s="19"/>
      <c r="D11" s="19"/>
      <c r="E11" s="20"/>
      <c r="F11" s="21"/>
      <c r="G11" s="24"/>
      <c r="H11" s="39" t="s">
        <v>232</v>
      </c>
      <c r="I11" s="17" t="s">
        <v>306</v>
      </c>
      <c r="J11" s="16" t="s">
        <v>213</v>
      </c>
    </row>
    <row r="12" spans="1:11" ht="23.45" customHeight="1">
      <c r="A12" s="6" t="s">
        <v>121</v>
      </c>
      <c r="B12" s="48">
        <v>237563800</v>
      </c>
      <c r="C12" s="60">
        <v>225303056</v>
      </c>
      <c r="D12" s="8">
        <f>(C12/B12)*100%</f>
        <v>0.94838967889888948</v>
      </c>
      <c r="E12" s="10">
        <v>0.96160000000000001</v>
      </c>
      <c r="F12" s="10">
        <v>0.96160000000000001</v>
      </c>
      <c r="G12" s="56">
        <f>F12-E12</f>
        <v>0</v>
      </c>
      <c r="H12" s="83" t="s">
        <v>28</v>
      </c>
      <c r="I12" s="37"/>
      <c r="J12" s="38"/>
      <c r="K12" s="80">
        <v>221161356</v>
      </c>
    </row>
    <row r="13" spans="1:11" s="14" customFormat="1" ht="27">
      <c r="A13" s="18" t="s">
        <v>253</v>
      </c>
      <c r="B13" s="19"/>
      <c r="C13" s="19"/>
      <c r="D13" s="19"/>
      <c r="E13" s="20"/>
      <c r="F13" s="34"/>
      <c r="G13" s="24"/>
      <c r="H13" s="42" t="s">
        <v>254</v>
      </c>
      <c r="I13" s="15"/>
      <c r="J13" s="16"/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3" workbookViewId="0">
      <selection activeCell="C14" sqref="C14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345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23.85" customHeight="1">
      <c r="A5" s="6" t="s">
        <v>162</v>
      </c>
      <c r="B5" s="48">
        <v>2528439000</v>
      </c>
      <c r="C5" s="60">
        <v>1079181850</v>
      </c>
      <c r="D5" s="8">
        <f>(C5/B5)*100%</f>
        <v>0.42681743557981822</v>
      </c>
      <c r="E5" s="10">
        <v>0.68340000000000001</v>
      </c>
      <c r="F5" s="10">
        <v>0.59840000000000004</v>
      </c>
      <c r="G5" s="56">
        <f>F5-E5</f>
        <v>-8.4999999999999964E-2</v>
      </c>
      <c r="H5" s="83" t="s">
        <v>28</v>
      </c>
      <c r="I5" s="37"/>
      <c r="J5" s="38"/>
      <c r="K5" s="80">
        <v>222083000</v>
      </c>
    </row>
    <row r="6" spans="1:11" s="14" customFormat="1" ht="18">
      <c r="A6" s="18" t="s">
        <v>261</v>
      </c>
      <c r="B6" s="19"/>
      <c r="C6" s="19"/>
      <c r="D6" s="19"/>
      <c r="E6" s="20"/>
      <c r="F6" s="21"/>
      <c r="G6" s="24"/>
      <c r="H6" s="15" t="s">
        <v>312</v>
      </c>
      <c r="I6" s="15" t="s">
        <v>313</v>
      </c>
      <c r="J6" s="35"/>
    </row>
    <row r="7" spans="1:11" ht="23.85" customHeight="1">
      <c r="A7" s="6" t="s">
        <v>171</v>
      </c>
      <c r="B7" s="48">
        <v>632072000</v>
      </c>
      <c r="C7" s="60">
        <v>332431500</v>
      </c>
      <c r="D7" s="8">
        <f>(C7/B7)*100%</f>
        <v>0.52593929172625908</v>
      </c>
      <c r="E7" s="10">
        <v>0.94940000000000002</v>
      </c>
      <c r="F7" s="9">
        <v>0.98</v>
      </c>
      <c r="G7" s="56">
        <f>F7-E7</f>
        <v>3.0599999999999961E-2</v>
      </c>
      <c r="H7" s="83" t="s">
        <v>28</v>
      </c>
      <c r="I7" s="37"/>
      <c r="J7" s="38"/>
      <c r="K7" s="80">
        <v>69694745</v>
      </c>
    </row>
    <row r="8" spans="1:11" s="14" customFormat="1" ht="23.85" customHeight="1">
      <c r="A8" s="18" t="s">
        <v>263</v>
      </c>
      <c r="B8" s="19"/>
      <c r="C8" s="26"/>
      <c r="D8" s="26"/>
      <c r="E8" s="27"/>
      <c r="F8" s="21"/>
      <c r="G8" s="21"/>
      <c r="H8" s="36">
        <v>284</v>
      </c>
      <c r="I8" s="15">
        <v>0</v>
      </c>
      <c r="J8" s="22"/>
    </row>
    <row r="9" spans="1:11" s="14" customFormat="1" ht="23.85" customHeight="1">
      <c r="A9" s="18" t="s">
        <v>264</v>
      </c>
      <c r="B9" s="19"/>
      <c r="C9" s="26"/>
      <c r="D9" s="26"/>
      <c r="E9" s="27"/>
      <c r="F9" s="21"/>
      <c r="G9" s="21"/>
      <c r="H9" s="36">
        <v>24</v>
      </c>
      <c r="I9" s="15">
        <v>0</v>
      </c>
      <c r="J9" s="22"/>
    </row>
    <row r="10" spans="1:11" s="14" customFormat="1" ht="23.85" customHeight="1">
      <c r="A10" s="18" t="s">
        <v>265</v>
      </c>
      <c r="B10" s="19"/>
      <c r="C10" s="26"/>
      <c r="D10" s="26"/>
      <c r="E10" s="27"/>
      <c r="F10" s="21"/>
      <c r="G10" s="21"/>
      <c r="H10" s="36">
        <v>30</v>
      </c>
      <c r="I10" s="15">
        <v>2</v>
      </c>
      <c r="J10" s="22"/>
    </row>
    <row r="11" spans="1:11" ht="30.75" customHeight="1">
      <c r="A11" s="6" t="s">
        <v>168</v>
      </c>
      <c r="B11" s="48">
        <v>163161400</v>
      </c>
      <c r="C11" s="60">
        <v>112534700</v>
      </c>
      <c r="D11" s="8">
        <f>(C11/B11)*100%</f>
        <v>0.68971398872527445</v>
      </c>
      <c r="E11" s="10">
        <v>0.94599999999999995</v>
      </c>
      <c r="F11" s="9">
        <v>1</v>
      </c>
      <c r="G11" s="56">
        <f>F11-E11</f>
        <v>5.4000000000000048E-2</v>
      </c>
      <c r="H11" s="84" t="s">
        <v>28</v>
      </c>
      <c r="I11" s="37"/>
      <c r="J11" s="38"/>
      <c r="K11" s="80">
        <v>979181850</v>
      </c>
    </row>
    <row r="12" spans="1:11" s="14" customFormat="1">
      <c r="A12" s="18" t="s">
        <v>271</v>
      </c>
      <c r="B12" s="19"/>
      <c r="C12" s="19"/>
      <c r="D12" s="19"/>
      <c r="E12" s="29"/>
      <c r="F12" s="34"/>
      <c r="G12" s="24"/>
      <c r="H12" s="36" t="s">
        <v>274</v>
      </c>
      <c r="I12" s="15">
        <v>0</v>
      </c>
      <c r="J12" s="22"/>
    </row>
    <row r="13" spans="1:11" s="14" customFormat="1">
      <c r="A13" s="18" t="s">
        <v>272</v>
      </c>
      <c r="B13" s="19"/>
      <c r="C13" s="19"/>
      <c r="D13" s="19"/>
      <c r="E13" s="29"/>
      <c r="F13" s="34"/>
      <c r="G13" s="24"/>
      <c r="H13" s="44" t="s">
        <v>273</v>
      </c>
      <c r="I13" s="15">
        <v>0</v>
      </c>
      <c r="J13" s="22"/>
    </row>
    <row r="14" spans="1:11" ht="23.85" customHeight="1">
      <c r="A14" s="6" t="s">
        <v>165</v>
      </c>
      <c r="B14" s="48">
        <v>604700000</v>
      </c>
      <c r="C14" s="60">
        <v>115501284</v>
      </c>
      <c r="D14" s="8">
        <f>(C14/B14)*100%</f>
        <v>0.19100592690590376</v>
      </c>
      <c r="E14" s="10">
        <v>0.31719999999999998</v>
      </c>
      <c r="F14" s="10">
        <v>0.66659999999999997</v>
      </c>
      <c r="G14" s="56">
        <f>F14-E14</f>
        <v>0.34939999999999999</v>
      </c>
      <c r="H14" s="83" t="s">
        <v>28</v>
      </c>
      <c r="I14" s="37"/>
      <c r="J14" s="38"/>
      <c r="K14" s="80">
        <v>16982350</v>
      </c>
    </row>
    <row r="15" spans="1:11" s="14" customFormat="1">
      <c r="A15" s="18" t="s">
        <v>275</v>
      </c>
      <c r="B15" s="19"/>
      <c r="C15" s="19"/>
      <c r="D15" s="19"/>
      <c r="E15" s="20"/>
      <c r="F15" s="21"/>
      <c r="G15" s="24"/>
      <c r="H15" s="36" t="s">
        <v>276</v>
      </c>
      <c r="I15" s="36">
        <v>0</v>
      </c>
      <c r="J15" s="17" t="s">
        <v>338</v>
      </c>
    </row>
    <row r="16" spans="1:11" s="14" customFormat="1">
      <c r="A16" s="18" t="s">
        <v>277</v>
      </c>
      <c r="B16" s="19"/>
      <c r="C16" s="19"/>
      <c r="D16" s="19"/>
      <c r="E16" s="20"/>
      <c r="F16" s="21"/>
      <c r="G16" s="24"/>
      <c r="H16" s="36">
        <v>0</v>
      </c>
      <c r="I16" s="15" t="s">
        <v>337</v>
      </c>
      <c r="J16" s="17" t="s">
        <v>338</v>
      </c>
    </row>
    <row r="17" spans="1:10" s="14" customFormat="1">
      <c r="A17" s="18" t="s">
        <v>278</v>
      </c>
      <c r="B17" s="19"/>
      <c r="C17" s="19"/>
      <c r="D17" s="19"/>
      <c r="E17" s="20"/>
      <c r="F17" s="21"/>
      <c r="G17" s="24"/>
      <c r="H17" s="36" t="s">
        <v>279</v>
      </c>
      <c r="I17" s="15">
        <v>0</v>
      </c>
      <c r="J17" s="22"/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6" sqref="A6:XFD7"/>
    </sheetView>
  </sheetViews>
  <sheetFormatPr defaultRowHeight="12.75"/>
  <cols>
    <col min="1" max="1" width="49.1640625" customWidth="1"/>
    <col min="2" max="3" width="15.5" style="49" customWidth="1"/>
    <col min="4" max="4" width="11.1640625" customWidth="1"/>
    <col min="5" max="6" width="9.83203125" customWidth="1"/>
    <col min="7" max="7" width="10" customWidth="1"/>
    <col min="8" max="9" width="15.33203125" customWidth="1"/>
    <col min="10" max="10" width="19.5" customWidth="1"/>
    <col min="11" max="11" width="11.6640625" style="79" bestFit="1" customWidth="1"/>
  </cols>
  <sheetData>
    <row r="1" spans="1:11" ht="46.7" customHeight="1">
      <c r="A1" s="64"/>
      <c r="B1" s="13"/>
      <c r="C1" s="13"/>
      <c r="D1" s="13"/>
      <c r="E1" s="13"/>
      <c r="F1" s="13"/>
      <c r="G1" s="13"/>
      <c r="H1" s="13"/>
      <c r="I1" s="13"/>
      <c r="J1" s="13"/>
    </row>
    <row r="2" spans="1:11" ht="20.25" customHeight="1">
      <c r="A2" s="75" t="s">
        <v>0</v>
      </c>
      <c r="B2" s="78" t="s">
        <v>288</v>
      </c>
      <c r="C2" s="151" t="s">
        <v>182</v>
      </c>
      <c r="D2" s="151"/>
      <c r="E2" s="152" t="s">
        <v>4</v>
      </c>
      <c r="F2" s="152"/>
      <c r="G2" s="152"/>
      <c r="H2" s="149" t="s">
        <v>5</v>
      </c>
      <c r="I2" s="150"/>
      <c r="J2" s="148" t="s">
        <v>181</v>
      </c>
    </row>
    <row r="3" spans="1:11" ht="15.75" customHeight="1">
      <c r="A3" s="76"/>
      <c r="B3" s="77" t="s">
        <v>7</v>
      </c>
      <c r="C3" s="71" t="s">
        <v>11</v>
      </c>
      <c r="D3" s="72" t="s">
        <v>10</v>
      </c>
      <c r="E3" s="73" t="s">
        <v>12</v>
      </c>
      <c r="F3" s="72" t="s">
        <v>13</v>
      </c>
      <c r="G3" s="73" t="s">
        <v>14</v>
      </c>
      <c r="H3" s="74" t="s">
        <v>287</v>
      </c>
      <c r="I3" s="74" t="s">
        <v>183</v>
      </c>
      <c r="J3" s="148"/>
    </row>
    <row r="4" spans="1:11" ht="15.75" customHeight="1">
      <c r="A4" s="91" t="s">
        <v>346</v>
      </c>
      <c r="B4" s="92"/>
      <c r="C4" s="71"/>
      <c r="D4" s="72"/>
      <c r="E4" s="73"/>
      <c r="F4" s="72"/>
      <c r="G4" s="73"/>
      <c r="H4" s="74"/>
      <c r="I4" s="74"/>
      <c r="J4" s="90"/>
    </row>
    <row r="5" spans="1:11" ht="26.25" customHeight="1">
      <c r="A5" s="6" t="s">
        <v>283</v>
      </c>
      <c r="B5" s="48">
        <v>2563214500</v>
      </c>
      <c r="C5" s="60">
        <v>337641970</v>
      </c>
      <c r="D5" s="8">
        <f>(C5/B5)*100%</f>
        <v>0.13172599093833154</v>
      </c>
      <c r="E5" s="10">
        <v>0.99950000000000006</v>
      </c>
      <c r="F5" s="9">
        <v>0.5</v>
      </c>
      <c r="G5" s="56">
        <f>F5-E5</f>
        <v>-0.49950000000000006</v>
      </c>
      <c r="H5" s="83" t="s">
        <v>28</v>
      </c>
      <c r="I5" s="37"/>
      <c r="J5" s="38"/>
      <c r="K5" s="80">
        <v>14416500</v>
      </c>
    </row>
    <row r="6" spans="1:11" s="14" customFormat="1" ht="38.25" customHeight="1">
      <c r="A6" s="18" t="s">
        <v>289</v>
      </c>
      <c r="B6" s="19"/>
      <c r="C6" s="19"/>
      <c r="D6" s="19"/>
      <c r="E6" s="20"/>
      <c r="F6" s="21"/>
      <c r="G6" s="24"/>
      <c r="H6" s="86">
        <v>0</v>
      </c>
      <c r="I6" s="15" t="s">
        <v>290</v>
      </c>
      <c r="J6" s="16" t="s">
        <v>292</v>
      </c>
    </row>
    <row r="7" spans="1:11" s="14" customFormat="1" ht="23.85" customHeight="1">
      <c r="A7" s="18" t="s">
        <v>291</v>
      </c>
      <c r="B7" s="19"/>
      <c r="C7" s="19"/>
      <c r="D7" s="19"/>
      <c r="E7" s="20"/>
      <c r="F7" s="21"/>
      <c r="G7" s="24"/>
      <c r="H7" s="86" t="s">
        <v>290</v>
      </c>
      <c r="I7" s="15">
        <v>0</v>
      </c>
      <c r="J7" s="22"/>
    </row>
    <row r="8" spans="1:11" ht="27" customHeight="1">
      <c r="A8" s="6" t="s">
        <v>157</v>
      </c>
      <c r="B8" s="48">
        <v>142031450</v>
      </c>
      <c r="C8" s="60">
        <v>70444745</v>
      </c>
      <c r="D8" s="8">
        <f>(C8/B8)*100%</f>
        <v>0.49597990445073958</v>
      </c>
      <c r="E8" s="10">
        <v>0.99370000000000003</v>
      </c>
      <c r="F8" s="10">
        <v>0.56730000000000003</v>
      </c>
      <c r="G8" s="56">
        <f>F8-E8</f>
        <v>-0.4264</v>
      </c>
      <c r="H8" s="83" t="s">
        <v>28</v>
      </c>
      <c r="I8" s="37"/>
      <c r="J8" s="16" t="s">
        <v>294</v>
      </c>
      <c r="K8" s="80">
        <v>17276924700</v>
      </c>
    </row>
    <row r="9" spans="1:11" s="14" customFormat="1">
      <c r="A9" s="18" t="s">
        <v>189</v>
      </c>
      <c r="B9" s="19"/>
      <c r="C9" s="19"/>
      <c r="D9" s="19"/>
      <c r="E9" s="20"/>
      <c r="F9" s="21"/>
      <c r="G9" s="24"/>
      <c r="H9" s="36" t="s">
        <v>192</v>
      </c>
      <c r="I9" s="15" t="s">
        <v>193</v>
      </c>
      <c r="J9" s="25"/>
    </row>
    <row r="10" spans="1:11" s="14" customFormat="1" ht="23.25" customHeight="1">
      <c r="A10" s="18" t="s">
        <v>190</v>
      </c>
      <c r="B10" s="19"/>
      <c r="C10" s="19"/>
      <c r="D10" s="19"/>
      <c r="E10" s="20"/>
      <c r="F10" s="21"/>
      <c r="G10" s="24"/>
      <c r="H10" s="36" t="s">
        <v>293</v>
      </c>
      <c r="I10" s="15" t="s">
        <v>191</v>
      </c>
      <c r="J10" s="25"/>
    </row>
    <row r="11" spans="1:11" ht="22.5" customHeight="1">
      <c r="A11" s="6" t="s">
        <v>284</v>
      </c>
      <c r="B11" s="48">
        <v>252741200</v>
      </c>
      <c r="C11" s="60">
        <v>53962183</v>
      </c>
      <c r="D11" s="8">
        <f>(C11/B11)*100%</f>
        <v>0.21350766317482073</v>
      </c>
      <c r="E11" s="10">
        <v>0.81789999999999996</v>
      </c>
      <c r="F11" s="10">
        <v>0.41830000000000001</v>
      </c>
      <c r="G11" s="56">
        <f>F11-E11</f>
        <v>-0.39959999999999996</v>
      </c>
      <c r="H11" s="83" t="s">
        <v>28</v>
      </c>
      <c r="I11" s="37"/>
      <c r="J11" s="16" t="s">
        <v>299</v>
      </c>
      <c r="K11" s="80">
        <v>514776100</v>
      </c>
    </row>
    <row r="12" spans="1:11" s="14" customFormat="1">
      <c r="A12" s="18" t="s">
        <v>194</v>
      </c>
      <c r="B12" s="19"/>
      <c r="C12" s="19"/>
      <c r="D12" s="19"/>
      <c r="E12" s="20"/>
      <c r="F12" s="21"/>
      <c r="G12" s="24"/>
      <c r="H12" s="36" t="s">
        <v>191</v>
      </c>
      <c r="I12" s="15" t="s">
        <v>197</v>
      </c>
      <c r="J12" s="22"/>
    </row>
    <row r="13" spans="1:11" s="14" customFormat="1">
      <c r="A13" s="18" t="s">
        <v>195</v>
      </c>
      <c r="B13" s="19"/>
      <c r="C13" s="19"/>
      <c r="D13" s="19"/>
      <c r="E13" s="20"/>
      <c r="F13" s="21"/>
      <c r="G13" s="24"/>
      <c r="H13" s="36" t="s">
        <v>295</v>
      </c>
      <c r="I13" s="15" t="s">
        <v>296</v>
      </c>
      <c r="J13" s="22"/>
    </row>
    <row r="14" spans="1:11" s="14" customFormat="1">
      <c r="A14" s="18" t="s">
        <v>196</v>
      </c>
      <c r="B14" s="19"/>
      <c r="C14" s="19"/>
      <c r="D14" s="19"/>
      <c r="E14" s="20"/>
      <c r="F14" s="21"/>
      <c r="G14" s="24"/>
      <c r="H14" s="36" t="s">
        <v>197</v>
      </c>
      <c r="I14" s="15" t="s">
        <v>198</v>
      </c>
      <c r="J14" s="22"/>
    </row>
    <row r="15" spans="1:11" s="14" customFormat="1">
      <c r="A15" s="18" t="s">
        <v>199</v>
      </c>
      <c r="B15" s="19"/>
      <c r="C15" s="19"/>
      <c r="D15" s="19"/>
      <c r="E15" s="20"/>
      <c r="F15" s="21"/>
      <c r="G15" s="24"/>
      <c r="H15" s="36" t="s">
        <v>297</v>
      </c>
      <c r="I15" s="15" t="s">
        <v>298</v>
      </c>
      <c r="J15" s="22"/>
    </row>
    <row r="16" spans="1:11" ht="19.5" customHeight="1">
      <c r="A16" s="6" t="s">
        <v>285</v>
      </c>
      <c r="B16" s="48">
        <v>136783150</v>
      </c>
      <c r="C16" s="60">
        <v>16982350</v>
      </c>
      <c r="D16" s="8">
        <f>(C16/B16)*100%</f>
        <v>0.12415527789789897</v>
      </c>
      <c r="E16" s="9">
        <v>1</v>
      </c>
      <c r="F16" s="9">
        <v>1</v>
      </c>
      <c r="G16" s="57">
        <f>F16-E16</f>
        <v>0</v>
      </c>
      <c r="H16" s="83" t="s">
        <v>28</v>
      </c>
      <c r="I16" s="37"/>
      <c r="J16" s="38"/>
      <c r="K16" s="80">
        <v>1157755223</v>
      </c>
    </row>
    <row r="17" spans="1:10" s="14" customFormat="1">
      <c r="A17" s="18" t="s">
        <v>329</v>
      </c>
      <c r="B17" s="19"/>
      <c r="C17" s="19"/>
      <c r="D17" s="19"/>
      <c r="E17" s="20"/>
      <c r="F17" s="21"/>
      <c r="G17" s="21"/>
      <c r="H17" s="36" t="s">
        <v>200</v>
      </c>
      <c r="I17" s="15">
        <v>0</v>
      </c>
      <c r="J17" s="22"/>
    </row>
    <row r="18" spans="1:10" s="14" customFormat="1" ht="23.25" customHeight="1">
      <c r="A18" s="18" t="s">
        <v>186</v>
      </c>
      <c r="B18" s="19"/>
      <c r="C18" s="19"/>
      <c r="D18" s="19"/>
      <c r="E18" s="20"/>
      <c r="F18" s="21"/>
      <c r="G18" s="21"/>
      <c r="H18" s="39" t="s">
        <v>187</v>
      </c>
      <c r="I18" s="23" t="s">
        <v>188</v>
      </c>
      <c r="J18" s="16"/>
    </row>
  </sheetData>
  <autoFilter ref="A3:H3">
    <sortState ref="A4:H72">
      <sortCondition ref="G3"/>
    </sortState>
  </autoFilter>
  <mergeCells count="4">
    <mergeCell ref="C2:D2"/>
    <mergeCell ref="E2:G2"/>
    <mergeCell ref="H2:I2"/>
    <mergeCell ref="J2:J3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Table 1</vt:lpstr>
      <vt:lpstr>Table 1 (3)</vt:lpstr>
      <vt:lpstr>SEKRET</vt:lpstr>
      <vt:lpstr>ASET</vt:lpstr>
      <vt:lpstr>ANGGARAN</vt:lpstr>
      <vt:lpstr>PERBEND</vt:lpstr>
      <vt:lpstr>AKUNTANSI</vt:lpstr>
      <vt:lpstr>DAFDA</vt:lpstr>
      <vt:lpstr>PENAGIHAN</vt:lpstr>
      <vt:lpstr>skpkd</vt:lpstr>
      <vt:lpstr>AKUNTANSI!Print_Titles</vt:lpstr>
      <vt:lpstr>ANGGARAN!Print_Titles</vt:lpstr>
      <vt:lpstr>ASET!Print_Titles</vt:lpstr>
      <vt:lpstr>DAFDA!Print_Titles</vt:lpstr>
      <vt:lpstr>PENAGIHAN!Print_Titles</vt:lpstr>
      <vt:lpstr>PERBEND!Print_Titles</vt:lpstr>
      <vt:lpstr>SEKRET!Print_Titles</vt:lpstr>
      <vt:lpstr>skpkd!Print_Titles</vt:lpstr>
      <vt:lpstr>'Table 1'!Print_Titles</vt:lpstr>
      <vt:lpstr>'Table 1 (3)'!Print_Titles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Laporan Pelaksanaan Kegiatan Daerah Kabupaten Cilacap</dc:title>
  <cp:lastModifiedBy>Avita</cp:lastModifiedBy>
  <cp:lastPrinted>2022-12-01T01:57:26Z</cp:lastPrinted>
  <dcterms:created xsi:type="dcterms:W3CDTF">2022-10-03T04:19:36Z</dcterms:created>
  <dcterms:modified xsi:type="dcterms:W3CDTF">2023-03-01T08:50:28Z</dcterms:modified>
</cp:coreProperties>
</file>