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I\Downloads\"/>
    </mc:Choice>
  </mc:AlternateContent>
  <xr:revisionPtr revIDLastSave="0" documentId="8_{4A27E480-A24F-4086-8094-25AD96199C6D}" xr6:coauthVersionLast="46" xr6:coauthVersionMax="46" xr10:uidLastSave="{00000000-0000-0000-0000-000000000000}"/>
  <bookViews>
    <workbookView xWindow="-120" yWindow="-120" windowWidth="20730" windowHeight="11040" firstSheet="5" activeTab="5" xr2:uid="{00000000-000D-0000-FFFF-FFFF00000000}"/>
  </bookViews>
  <sheets>
    <sheet name="Sheet1" sheetId="1" state="hidden" r:id="rId1"/>
    <sheet name="Sheet2" sheetId="2" state="hidden" r:id="rId2"/>
    <sheet name="Indikator Kinerja" sheetId="3" state="hidden" r:id="rId3"/>
    <sheet name="Program dan Kegiatan" sheetId="4" state="hidden" r:id="rId4"/>
    <sheet name="Realisasi 2021" sheetId="7" state="hidden" r:id="rId5"/>
    <sheet name="TW III" sheetId="12" r:id="rId6"/>
  </sheets>
  <definedNames>
    <definedName name="_xlnm.Print_Area" localSheetId="5">'TW III'!$A$1:$Q$35</definedName>
    <definedName name="_xlnm.Print_Titles" localSheetId="5">'TW III'!$3:$4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2" l="1"/>
  <c r="P8" i="12" l="1"/>
  <c r="P10" i="12"/>
  <c r="P7" i="12"/>
  <c r="H37" i="12"/>
  <c r="O33" i="12"/>
  <c r="Q33" i="12" s="1"/>
  <c r="N33" i="12"/>
  <c r="K33" i="12"/>
  <c r="J33" i="12"/>
  <c r="H33" i="12"/>
  <c r="F33" i="12"/>
  <c r="E33" i="12"/>
  <c r="D33" i="12"/>
  <c r="Q32" i="12"/>
  <c r="P32" i="12"/>
  <c r="L32" i="12"/>
  <c r="Q31" i="12"/>
  <c r="P31" i="12"/>
  <c r="I31" i="12"/>
  <c r="L31" i="12" s="1"/>
  <c r="T29" i="12"/>
  <c r="S28" i="12"/>
  <c r="O28" i="12"/>
  <c r="Q28" i="12" s="1"/>
  <c r="N28" i="12"/>
  <c r="K28" i="12"/>
  <c r="J28" i="12"/>
  <c r="I28" i="12"/>
  <c r="H28" i="12"/>
  <c r="F28" i="12"/>
  <c r="E28" i="12"/>
  <c r="D28" i="12"/>
  <c r="Q27" i="12"/>
  <c r="P27" i="12"/>
  <c r="L27" i="12"/>
  <c r="Q26" i="12"/>
  <c r="P26" i="12"/>
  <c r="L26" i="12"/>
  <c r="T25" i="12"/>
  <c r="T28" i="12" s="1"/>
  <c r="Q25" i="12"/>
  <c r="P25" i="12"/>
  <c r="L25" i="12"/>
  <c r="O22" i="12"/>
  <c r="N22" i="12"/>
  <c r="P22" i="12" s="1"/>
  <c r="K22" i="12"/>
  <c r="J22" i="12"/>
  <c r="I22" i="12"/>
  <c r="H22" i="12"/>
  <c r="F22" i="12"/>
  <c r="E22" i="12"/>
  <c r="D22" i="12"/>
  <c r="Q21" i="12"/>
  <c r="P21" i="12"/>
  <c r="L21" i="12"/>
  <c r="L22" i="12" s="1"/>
  <c r="O18" i="12"/>
  <c r="K18" i="12"/>
  <c r="J18" i="12"/>
  <c r="I18" i="12"/>
  <c r="H18" i="12"/>
  <c r="F18" i="12"/>
  <c r="E18" i="12"/>
  <c r="D18" i="12"/>
  <c r="Q17" i="12"/>
  <c r="P17" i="12"/>
  <c r="L17" i="12"/>
  <c r="Q16" i="12"/>
  <c r="P16" i="12"/>
  <c r="L16" i="12"/>
  <c r="Q15" i="12"/>
  <c r="P15" i="12"/>
  <c r="N18" i="12"/>
  <c r="L15" i="12"/>
  <c r="O12" i="12"/>
  <c r="K12" i="12"/>
  <c r="K35" i="12" s="1"/>
  <c r="J12" i="12"/>
  <c r="I12" i="12"/>
  <c r="H12" i="12"/>
  <c r="D12" i="12"/>
  <c r="Q11" i="12"/>
  <c r="P11" i="12"/>
  <c r="L11" i="12"/>
  <c r="Q10" i="12"/>
  <c r="L10" i="12"/>
  <c r="Q9" i="12"/>
  <c r="P9" i="12"/>
  <c r="L9" i="12"/>
  <c r="Q8" i="12"/>
  <c r="L8" i="12"/>
  <c r="Q7" i="12"/>
  <c r="L7" i="12"/>
  <c r="F7" i="12"/>
  <c r="F37" i="12" s="1"/>
  <c r="E7" i="12"/>
  <c r="E37" i="12" s="1"/>
  <c r="F12" i="12" l="1"/>
  <c r="F35" i="12" s="1"/>
  <c r="D35" i="12"/>
  <c r="P18" i="12"/>
  <c r="Q18" i="12"/>
  <c r="Q22" i="12"/>
  <c r="P28" i="12"/>
  <c r="P33" i="12"/>
  <c r="L28" i="12"/>
  <c r="J35" i="12"/>
  <c r="L18" i="12"/>
  <c r="N12" i="12"/>
  <c r="P12" i="12" s="1"/>
  <c r="H35" i="12"/>
  <c r="L12" i="12"/>
  <c r="E12" i="12"/>
  <c r="E35" i="12" s="1"/>
  <c r="I33" i="12"/>
  <c r="I35" i="12" s="1"/>
  <c r="O35" i="12"/>
  <c r="N35" i="12" l="1"/>
  <c r="P35" i="12" s="1"/>
  <c r="L33" i="12"/>
  <c r="L35" i="12" s="1"/>
  <c r="Q35" i="12"/>
  <c r="Q12" i="12"/>
  <c r="J27" i="7" l="1"/>
  <c r="K28" i="7" l="1"/>
  <c r="K27" i="7"/>
  <c r="K24" i="7"/>
  <c r="F27" i="7" l="1"/>
  <c r="D27" i="7"/>
  <c r="F11" i="7"/>
  <c r="E17" i="7" l="1"/>
  <c r="I17" i="7" s="1"/>
  <c r="H31" i="7"/>
  <c r="I7" i="7"/>
  <c r="I8" i="7"/>
  <c r="I9" i="7"/>
  <c r="I10" i="7"/>
  <c r="I14" i="7"/>
  <c r="I15" i="7"/>
  <c r="I16" i="7"/>
  <c r="I20" i="7"/>
  <c r="I25" i="7"/>
  <c r="I26" i="7"/>
  <c r="I30" i="7"/>
  <c r="H7" i="7"/>
  <c r="H8" i="7"/>
  <c r="H9" i="7"/>
  <c r="H10" i="7"/>
  <c r="H14" i="7"/>
  <c r="H15" i="7"/>
  <c r="H16" i="7"/>
  <c r="H20" i="7"/>
  <c r="H21" i="7"/>
  <c r="H24" i="7"/>
  <c r="H25" i="7"/>
  <c r="H26" i="7"/>
  <c r="H27" i="7"/>
  <c r="H30" i="7"/>
  <c r="H6" i="7"/>
  <c r="E31" i="7"/>
  <c r="F31" i="7"/>
  <c r="G31" i="7"/>
  <c r="I31" i="7" s="1"/>
  <c r="D31" i="7"/>
  <c r="E27" i="7"/>
  <c r="E21" i="7"/>
  <c r="F21" i="7"/>
  <c r="G21" i="7"/>
  <c r="D21" i="7"/>
  <c r="F17" i="7"/>
  <c r="H17" i="7" s="1"/>
  <c r="G17" i="7"/>
  <c r="D17" i="7"/>
  <c r="G11" i="7"/>
  <c r="I11" i="7" s="1"/>
  <c r="D11" i="7"/>
  <c r="H11" i="7" s="1"/>
  <c r="G24" i="7"/>
  <c r="I24" i="7" s="1"/>
  <c r="E6" i="7"/>
  <c r="E11" i="7" s="1"/>
  <c r="E33" i="7" s="1"/>
  <c r="I6" i="7" l="1"/>
  <c r="I21" i="7"/>
  <c r="G27" i="7"/>
  <c r="I27" i="7" s="1"/>
  <c r="G33" i="7" l="1"/>
  <c r="I33" i="7" s="1"/>
</calcChain>
</file>

<file path=xl/sharedStrings.xml><?xml version="1.0" encoding="utf-8"?>
<sst xmlns="http://schemas.openxmlformats.org/spreadsheetml/2006/main" count="487" uniqueCount="256">
  <si>
    <t>MATRIK PELAPORAN PENERAPAN STANDAR PELAYANAN MINIMAL</t>
  </si>
  <si>
    <t>BIDANG :</t>
  </si>
  <si>
    <t>NO</t>
  </si>
  <si>
    <t>JENIS PELAYANAN DASAR</t>
  </si>
  <si>
    <t>INDIKATOR</t>
  </si>
  <si>
    <t>DATA DASAR</t>
  </si>
  <si>
    <t>ANGGARAN (DASAR)</t>
  </si>
  <si>
    <t>TAHUN</t>
  </si>
  <si>
    <t>TARGET %</t>
  </si>
  <si>
    <t>PEMBILANG</t>
  </si>
  <si>
    <t>JUMLAH</t>
  </si>
  <si>
    <t>PENYEBUT</t>
  </si>
  <si>
    <t>CAPAIAN %</t>
  </si>
  <si>
    <t>ANGGARAN (CAPAIAN)</t>
  </si>
  <si>
    <t>REALISASI</t>
  </si>
  <si>
    <t>KENDALA</t>
  </si>
  <si>
    <t>Target Tahun</t>
  </si>
  <si>
    <t>SASARAN</t>
  </si>
  <si>
    <t xml:space="preserve">TARGET SASARAN STANDAR PELAYANAN MINIMAL </t>
  </si>
  <si>
    <t>KABUPATEN CILACAP TAHUN 2020 - 2022</t>
  </si>
  <si>
    <t>SATUAN</t>
  </si>
  <si>
    <t>Pendidikan Kesetaraan</t>
  </si>
  <si>
    <t>Pendidikan Menangah Pertama</t>
  </si>
  <si>
    <t>Pendidikan Dasar</t>
  </si>
  <si>
    <t>Pendidikan Anak Usia Dini</t>
  </si>
  <si>
    <t>SPM BIDANG : PENDIDIKAN</t>
  </si>
  <si>
    <t>Prosentase anak usia 7-18 yang sedang atau sudah belajar pada pendidikan kesetaraan</t>
  </si>
  <si>
    <t>orang</t>
  </si>
  <si>
    <t>Prosentase anak usia 12 - 15 tahun yang sudah atau sedang balajar</t>
  </si>
  <si>
    <t>usia 12-15 tahun</t>
  </si>
  <si>
    <t>usia 7-12 tahun</t>
  </si>
  <si>
    <t>usia 5-6 tahun</t>
  </si>
  <si>
    <t>usia 7-18 tahun</t>
  </si>
  <si>
    <t>SPM BIDANG : KESEHATAN</t>
  </si>
  <si>
    <t>Pelayanan kesehatan terhadap orang penderita diabetes melitus</t>
  </si>
  <si>
    <t>penderita diabetes melitus</t>
  </si>
  <si>
    <t>Kesehatan orang dengan resiko terinfeksi virus yang melemahkan daya tahan tubuh
manusia (Human Immunodeficiency Virus)</t>
  </si>
  <si>
    <t>Pelayanan kesehatan terhadap orang dengan resiko HIV</t>
  </si>
  <si>
    <t>orang dengan resiko HIV</t>
  </si>
  <si>
    <t>Kesehatan Orang terduga tuberkulosus</t>
  </si>
  <si>
    <t>Pelayanan kesehatan kepada orang terduga TBC</t>
  </si>
  <si>
    <t>Orang terduga TBC</t>
  </si>
  <si>
    <t>Kesehatan Orang dengan gangguan jiwa berat</t>
  </si>
  <si>
    <t>Pelayanan kesehatan kepada ODGJ</t>
  </si>
  <si>
    <t>ODGJ</t>
  </si>
  <si>
    <t>Kesehatan penderita hipertensi</t>
  </si>
  <si>
    <t>Pelayanan kesehatan terhadap penderita hipertensi</t>
  </si>
  <si>
    <t>penderita hipertensi usia &gt;= 15 tahun</t>
  </si>
  <si>
    <t>Kesehtan usia lanjut</t>
  </si>
  <si>
    <t>Pelayanan kesehatan warga negara usia 60 tahun keatas</t>
  </si>
  <si>
    <t>warga negara usia 60 tahun keatas</t>
  </si>
  <si>
    <t>Kesehatan usia produktif</t>
  </si>
  <si>
    <t>Pelayanan orang usia 15 - 59</t>
  </si>
  <si>
    <t>Orang usia 15 - 59</t>
  </si>
  <si>
    <t>Kesehatan pada usia pendidikan dasar</t>
  </si>
  <si>
    <t>Pelayanan Kesehatan untuk anak usia pendidikan dasar</t>
  </si>
  <si>
    <t>anak usia pendidikan dasar</t>
  </si>
  <si>
    <t>Kesehatan balita</t>
  </si>
  <si>
    <t>Pelayanan kesehatan balita</t>
  </si>
  <si>
    <t>Balita 12-59 bulan</t>
  </si>
  <si>
    <t>Kesehatan bayi baru lahir</t>
  </si>
  <si>
    <t>Pelayanan untuk bayi baru lahir</t>
  </si>
  <si>
    <t>Bayi baru lahir di kabupaten atau kota bersangkutan</t>
  </si>
  <si>
    <t>Kesehatan ibu bersalin</t>
  </si>
  <si>
    <t>Ibu bersalin mendapatkan pelayanan</t>
  </si>
  <si>
    <t>ibu bersalin di wilayah kerja kabupaten / kota bersangkutan</t>
  </si>
  <si>
    <t>Kesehatan ibu hamil</t>
  </si>
  <si>
    <t>Pelayanan kesehatan ibu hamil</t>
  </si>
  <si>
    <t>ibu hamil di suatu kabupaten/kota</t>
  </si>
  <si>
    <t>Kesehatan Penderita diabetes melitus</t>
  </si>
  <si>
    <t>Prosentase anak usia dini yang sudah tamat atau sedang belajar PAUD</t>
  </si>
  <si>
    <t>Prosentase anak usia 7 - 12 tahun yang sudah atau sedang belajar</t>
  </si>
  <si>
    <t>No</t>
  </si>
  <si>
    <t>Indikator Kinerja SPM</t>
  </si>
  <si>
    <t>Satuan</t>
  </si>
  <si>
    <t>Data Dasar</t>
  </si>
  <si>
    <t>INDIKATOR KINERJA STANDAR PELAYANAN MINIMAL KABUPATEN CILACAP</t>
  </si>
  <si>
    <t>OPD Penanggungjawab</t>
  </si>
  <si>
    <t>INDIKASI RENCANA PROGRAM YANG MENDUKUNG SPM DISERTAI KEBUTUHAN PENDANAAN KABUPATEN CILACAP</t>
  </si>
  <si>
    <t>Target</t>
  </si>
  <si>
    <t>Rp</t>
  </si>
  <si>
    <t>BIDANG PENDIDIKAN</t>
  </si>
  <si>
    <t>Bidang Urusan / Jenis Pelayanan Dasar</t>
  </si>
  <si>
    <t>Jumlah Warga Negara usia 7 - 12 tahun yang berpartisipasi dalam pendidikan dasar (SD/MI)</t>
  </si>
  <si>
    <t>Jumlah Warga Negara usia 12 - 15 tahun yang berpartisipasi dalam pendidikan dasar (SMP/MTs)</t>
  </si>
  <si>
    <t>Jumlah Warga Negara Usia 5-6 Tahun yang berpartisipasi dalam pendidikan PAUD</t>
  </si>
  <si>
    <t>Jumlah Warga Negara Usia 7 – 18 Tahun yang belum menyelesaiakan pendidikan dasar dan atau menengah yang perpartisipasi dalam pendidikan kesetaraan</t>
  </si>
  <si>
    <t>Dinas P dan K</t>
  </si>
  <si>
    <t>A</t>
  </si>
  <si>
    <t>Target Tahunan</t>
  </si>
  <si>
    <t>B</t>
  </si>
  <si>
    <t>BIDANG KESEHATAN</t>
  </si>
  <si>
    <t>Pelayanan Kesehatan Ibu Hamil</t>
  </si>
  <si>
    <t>Jumlah Ibu Hamil yang mendapatkan layanan kesehatan</t>
  </si>
  <si>
    <t>Pelayanan Kesehatan Ibu Bersalin</t>
  </si>
  <si>
    <t>Jumlah Ibu Bersalin yang mendapatkan layanan kesehatan</t>
  </si>
  <si>
    <t>Pelayanan Kesehatan Bayi Baru Lahir</t>
  </si>
  <si>
    <t>Jumlah Bayi Baru Lahir yang mendapatkan layanan kesehatan</t>
  </si>
  <si>
    <t>Jumlah Balita yang mendapatkan layanan kesehatan</t>
  </si>
  <si>
    <t>Pelayanan kesehatan pada usia pendidikan dasar</t>
  </si>
  <si>
    <t>Jumlah Warga Negara usia pendidikan dasar yang mendapatkan layanan kesehatan</t>
  </si>
  <si>
    <t>Pelayanan kesehatan pada usia produktif,</t>
  </si>
  <si>
    <t>Jumlah Warga Negara usia produktif yang mendapatkan layanan kesehatan</t>
  </si>
  <si>
    <t>Pelayanan kesehatan pada usia lanjut;</t>
  </si>
  <si>
    <t>Jumlah warga negara usia lanjut yang mendapatkan layanan kesehatan</t>
  </si>
  <si>
    <t>Pelayanan kesehatan penderita hipertensi</t>
  </si>
  <si>
    <t>Jumlah Warga Negara penderita hipertensi yang mendapatkan layanan kesehatan</t>
  </si>
  <si>
    <t>Pelayanan kesehatan penderita diabetes melitus</t>
  </si>
  <si>
    <t>Jumlah Warga Negara penderita diabetes mellitus yang mendapatkan layanan kesehatan</t>
  </si>
  <si>
    <t>Pelayanan kesehatan orang dengan gangguan jiwa berat</t>
  </si>
  <si>
    <t>Jumlah Warga Negara dengan gangguan jiwa berat yang terlayani kesehatan</t>
  </si>
  <si>
    <t>Pelayanan kesehatan orang terduga tuberkulosis</t>
  </si>
  <si>
    <t>Jumlah Warga Negara terduga tuberculosis yang mendapatkan layanan kesehatan</t>
  </si>
  <si>
    <t>Pelayanan kesehatan orang dengan risiko terinfeksi virus yang melemahkan daya tahan tubuh manusia (Human Immunodeficiency Virus)</t>
  </si>
  <si>
    <t>Jumlah Warga Negara dengan risiko terinfeksi virus yang melemahkan daya tahan tubuh manusia (Human Immunodeficiency Virus) yang mendapatkan layanan kesehatan</t>
  </si>
  <si>
    <t>Dinas Kesehatan</t>
  </si>
  <si>
    <t>C</t>
  </si>
  <si>
    <t>BIDANG PEKERJAAN UMUM</t>
  </si>
  <si>
    <t>Penyediaan Kebutuhan pokok air minum sehari-hari</t>
  </si>
  <si>
    <t>Jumlah Warga  Negara yang memperoleh kebutuhan pokok air minum sehari-hari</t>
  </si>
  <si>
    <t>Penyediaan Pelayanan Pengolahan air limbah Domestik</t>
  </si>
  <si>
    <t>Jumlah Warga Negara yang memperoleh layanan pengolahan air limbah domestik</t>
  </si>
  <si>
    <t>Disperkimta</t>
  </si>
  <si>
    <t>D</t>
  </si>
  <si>
    <t>BIDANG PERUMAHAN RAKYAT</t>
  </si>
  <si>
    <t>Penyediaan &amp; rehabiitasi rumah yg layak huni bagi korban bencana Kab/kota</t>
  </si>
  <si>
    <t>Jumlah Warga Negara korban bencana yang memperoleh rumah layak huni</t>
  </si>
  <si>
    <t>Fasilitasi penyediaan rumah yang layak huni bagi masyarakat yang terkena relokasi program Pemerintah Daerah kabupaten/kota</t>
  </si>
  <si>
    <t>Jumlah Warga Negara yang terkena relokasi akibat program Pemerintah Daerah kabupaten/kota yang memperoleh fasilitasi penyediaan rumah yang layak huni</t>
  </si>
  <si>
    <t xml:space="preserve">Disperkimta </t>
  </si>
  <si>
    <t>E</t>
  </si>
  <si>
    <t>BIDANG TRANTIBUMLINMAS</t>
  </si>
  <si>
    <t>Pelayanan ketentraman dan ketertiban Umum</t>
  </si>
  <si>
    <t>Jumlah Warga Negara yang memperoleh layanan akibat dari penegakan hukum Perda dan perkada</t>
  </si>
  <si>
    <t>Pelayanan informasi rawan bencana</t>
  </si>
  <si>
    <t>Jumlah Warga Negara yang memperoleh layanan informasi rawan bencana</t>
  </si>
  <si>
    <t>Pelayanan pencegahan dan kesiapsiagaan terhadap bencana</t>
  </si>
  <si>
    <t>Jumlah Warga Negara yang memperoleh layanan pencegahan dan kesiapsiagaan terhadap bencana</t>
  </si>
  <si>
    <t>Pelayanan penyelamatan dan evakuasi korban bencana</t>
  </si>
  <si>
    <t>Jumlah Warga Negara yang memperoleh layanan penyelamatan dan evakuasi korban bencana</t>
  </si>
  <si>
    <t>Pelayanan Penyelamatan dan evakuasi korban kebakaran</t>
  </si>
  <si>
    <t>Jumlah Warga Negara yang memperoleh layanan penyelamatan dan Evakuasi korban kebakaran</t>
  </si>
  <si>
    <t>Satpol PP</t>
  </si>
  <si>
    <t>BPBD</t>
  </si>
  <si>
    <t>F</t>
  </si>
  <si>
    <t>BIDANG SOSIAL</t>
  </si>
  <si>
    <t>Rehabilitasi sosial dasar penyandang disabilitas telantar di luar panti</t>
  </si>
  <si>
    <t>Jumlah Warga Negara penyandang disabilitas yang memperoleh rehabilitasi sosial diluar panti</t>
  </si>
  <si>
    <t>Rehabilitasi sosial dasar anak telantar di luar panti</t>
  </si>
  <si>
    <t>Jumlah anak telantar yang memperoleh rehabilitasi sosial diluar panti</t>
  </si>
  <si>
    <t>Rehabilitasi sosial dasar lanjut usia terlantar diluar panti</t>
  </si>
  <si>
    <t>Jumlah Warga Negara lanjut usia terlantar yang memperoleh rehabilitasi sosial diluar panti</t>
  </si>
  <si>
    <t>Rehabilitasi sosial dasar tuna sosial khususnya gelandangan dan pengemis di luar panti</t>
  </si>
  <si>
    <t>Jumlah Warga Negara/ gelandangan dan pengemis yang memperoleh rehabilitasi sosial dasar tuna sosial diluar panti</t>
  </si>
  <si>
    <t>Perlindungan dan jaminan sosial pada saat tanggap &amp; paska bencana bagi korban bencana kab/kota</t>
  </si>
  <si>
    <t>Jumlah Warga Negara korban bencana kab/kota yang memperoleh perlindungan dan jaminan sosial</t>
  </si>
  <si>
    <t>Dinas Sosial</t>
  </si>
  <si>
    <t>PROGRAM / KEGIATAN</t>
  </si>
  <si>
    <t>TARGET DAN PEMBIAYAAN PEMENUHAN PELAYANAN DASAR SPM</t>
  </si>
  <si>
    <t>Kondisi Akhir</t>
  </si>
  <si>
    <t>BIDANG URUSAN SPM / JENIS PELAYANAN DASAR PADA SPM</t>
  </si>
  <si>
    <t>OPD Penanggung jawab</t>
  </si>
  <si>
    <t>Outcome / Output</t>
  </si>
  <si>
    <t xml:space="preserve">Program Pembinaan Para Penyandang Cacat dan Trauma </t>
  </si>
  <si>
    <t xml:space="preserve">Pendidikan dan Pelatihan Bagi Penyandang Cacat dan Eks Trauma </t>
  </si>
  <si>
    <t xml:space="preserve">Pendayagunaan para penyandang cacat dan eks trauma </t>
  </si>
  <si>
    <t xml:space="preserve">Jumlah Penyandang Cacat yang mendapatkan diklat </t>
  </si>
  <si>
    <t xml:space="preserve">Terkirimnya tim pentas seni dan terbantunya paca dan pendamping JSODK </t>
  </si>
  <si>
    <t xml:space="preserve">Program Pembinaan Anak Terlantar </t>
  </si>
  <si>
    <t>Pengembangan Bakat dan ketrampilan Anak Terlantar</t>
  </si>
  <si>
    <t>Jumlah anak terlantar yang dikembangkan bakat dan ketrampilannya</t>
  </si>
  <si>
    <t xml:space="preserve">Org </t>
  </si>
  <si>
    <t xml:space="preserve">Program Pemberdayaan Kelembagaan Kesejahteraan Sosial </t>
  </si>
  <si>
    <t xml:space="preserve">Pemberdayaan Kelembagaan Kesejahteraan Sosial KOMDA LANSIA Kabupaten Cilacap </t>
  </si>
  <si>
    <t xml:space="preserve">Jumlah Lansia yang terbina </t>
  </si>
  <si>
    <t xml:space="preserve">Program Pelayanan Dan Rehabilitasi Kesejahteraan Sosial </t>
  </si>
  <si>
    <t xml:space="preserve">Pelaksanaan KIE konseling dan kampanye sosial bagi Penyandang Masalah Kesejahteraan Sosial (PMKS) </t>
  </si>
  <si>
    <t>Terlayaninya  PGOT, WTS, Waria yang terjangkau pelayanan kesejahteraan sosial</t>
  </si>
  <si>
    <t>Program Pelayanan Dan Rehabilitasi Kesejahteraan Sosial</t>
  </si>
  <si>
    <t>Penanganan masalah-masalah strategis yang menyangkut tanggap cepat darurat dan kejadian luar biasa</t>
  </si>
  <si>
    <t>Tersalurkannya bantuan permakanan bagi korban bencana.</t>
  </si>
  <si>
    <t xml:space="preserve">KEPALA DINAS SOSIAL </t>
  </si>
  <si>
    <t xml:space="preserve">KABUPATEN CILACAP </t>
  </si>
  <si>
    <t xml:space="preserve">TARYO, S.Sos, M.Si </t>
  </si>
  <si>
    <t xml:space="preserve">Pembina Tingkat I </t>
  </si>
  <si>
    <t xml:space="preserve">NIP. 19690808 199703 1 007 </t>
  </si>
  <si>
    <t xml:space="preserve">Cilacap,        Januari 2020 </t>
  </si>
  <si>
    <t xml:space="preserve">Tim </t>
  </si>
  <si>
    <t>PROGRAM REHABILITASI SOSIAL</t>
  </si>
  <si>
    <t>Rehabilitasi Dasar Sosial Penyandang Disabilitas Telantar, Anak Telantar, Lanjut Usia Telantar serta Gelandangan Pengemis di Luar Panti Sosial</t>
  </si>
  <si>
    <t>Penyediaan Permakanan</t>
  </si>
  <si>
    <t>Jumlah penyandang cacat dan eks trauma yang diberi bantuan (pendidikan dan pelatihan penyandang cacat dan eks trauma)</t>
  </si>
  <si>
    <t>Pemberian Bimbingan Fisik, Mental, Spiritual, dan Sosial</t>
  </si>
  <si>
    <t>Terlaksananya pengiriman kontingen pentas seni penyandang cacat (pendayagunaan penyandang cacat dan eks trauma)</t>
  </si>
  <si>
    <t>Jumlah penyandang cacat yang mendapatkan diklat</t>
  </si>
  <si>
    <t>Pemberian Akses ke Layanan Pendidikan dan Kesehatan Dasar</t>
  </si>
  <si>
    <t>Jumlah penyandang cacat dan eks trauma yang dikirim ke balai</t>
  </si>
  <si>
    <t>Penyediaan Alat Bantu</t>
  </si>
  <si>
    <t>Tersedianya alat bantu bagi penyandang cacat (pendayagunaan penyandang cacat dan eks trauma)</t>
  </si>
  <si>
    <t>PROGRAM PERLINDUNGAN DAN JAMINAN SOSIAL</t>
  </si>
  <si>
    <t>Pemeliharaan Anak-Anak Telantar</t>
  </si>
  <si>
    <t>Penjangkauan Anak-Anak Telantar</t>
  </si>
  <si>
    <t>Jumlah anak telantar yang diobservasi dan diasesmen</t>
  </si>
  <si>
    <t>Rujukan Anak-Anak Telantar</t>
  </si>
  <si>
    <t>Jumlah anak telantar yang diberi rujukan</t>
  </si>
  <si>
    <t>Pemantauan Terhadap Pelaksanaan Pemeliharaan Anak-Anak Telantar</t>
  </si>
  <si>
    <t>Jumlah anak telantar yang diberi bantuan</t>
  </si>
  <si>
    <t>PROGRAM PEMBERDAYAAN SOSIAL</t>
  </si>
  <si>
    <t>Pengembangan Potensi Sumber Kesejahteraan Sosial Daerah Kabupaten/Kota</t>
  </si>
  <si>
    <t>Peningkatan Kemampuan Potensi Sumber Kesejahteraan Sosial Kelembagaan Masyarakat Kewenangan Kabupaten/Kota</t>
  </si>
  <si>
    <t xml:space="preserve">Jumlah lansia yang terbina </t>
  </si>
  <si>
    <t>Jumlah keluarga tidak mampu yang diberi bantuan (KIE Konseling)</t>
  </si>
  <si>
    <t>Jumlah PGOT yang terpelihara kesehatannya (KIE Konseling)</t>
  </si>
  <si>
    <t>Pemberian Pelayanan Reunifikasi Keluarga</t>
  </si>
  <si>
    <t>Terlayaninya PMKS yang direunifikasi keluarga (KIE Konseling)</t>
  </si>
  <si>
    <t>PROGRAM PENANGANAN BENCANA</t>
  </si>
  <si>
    <t>Perlindungan Sosial Korban Bencana Alam dan Sosial Kabupaten/Kota</t>
  </si>
  <si>
    <t>Penyediaan Makanan</t>
  </si>
  <si>
    <t>Tersedianya permakanan bagi korban bencana alam dan sosial</t>
  </si>
  <si>
    <t>Program/Kegiatan/Sub Kegiatan</t>
  </si>
  <si>
    <t>Jml</t>
  </si>
  <si>
    <t>Anggaran</t>
  </si>
  <si>
    <t>Realisasi</t>
  </si>
  <si>
    <t>refocusing</t>
  </si>
  <si>
    <t>covid</t>
  </si>
  <si>
    <t>perubahan aturan komda</t>
  </si>
  <si>
    <t>%</t>
  </si>
  <si>
    <t>tambah bantuan kemensos 21 alat</t>
  </si>
  <si>
    <t>REALISASI SPM 2021</t>
  </si>
  <si>
    <t>anak telantar</t>
  </si>
  <si>
    <t>disabilitas</t>
  </si>
  <si>
    <t>lansia</t>
  </si>
  <si>
    <t>gepeng</t>
  </si>
  <si>
    <t>Jumlah</t>
  </si>
  <si>
    <t>Penyedian Dukungan Psikososial</t>
  </si>
  <si>
    <t>TOTAL</t>
  </si>
  <si>
    <t>46 APBD
3 Kemensos (kursi roda)</t>
  </si>
  <si>
    <t>Terpenuhinya permakanan PMKS (bantuan bagi penyandang cacat dan eks trauma)</t>
  </si>
  <si>
    <t>Terpenuhinya permakanan bagi PMKS</t>
  </si>
  <si>
    <t>Terlayaninya PMKS yang direunifikasi keluarga</t>
  </si>
  <si>
    <t>Jumlah korban bencana yang mendapatkan dukungan psikososial</t>
  </si>
  <si>
    <t>DISABILITAS</t>
  </si>
  <si>
    <t>ANAK TELANTAR</t>
  </si>
  <si>
    <t>LANSIA</t>
  </si>
  <si>
    <t>GEPENG</t>
  </si>
  <si>
    <t>BENCANA</t>
  </si>
  <si>
    <t xml:space="preserve">REALISASI SPM 2022 </t>
  </si>
  <si>
    <t>TW I</t>
  </si>
  <si>
    <t>3 asesmen rujukan ke panti</t>
  </si>
  <si>
    <t>JUMLAH TARGET</t>
  </si>
  <si>
    <t>TW II</t>
  </si>
  <si>
    <t>TW III</t>
  </si>
  <si>
    <t>TW IV</t>
  </si>
  <si>
    <t>Jumlah penyandang cacat yang mendapatkan bimbingan fisik, mental, spiritual, dan sosial (diklat disabilitas)</t>
  </si>
  <si>
    <t>7 provinsi</t>
  </si>
  <si>
    <t>Perubahan Anggaran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</si>
</sst>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1"/>
    </font>
    <font>
      <sz val="10"/>
      <name val="Arial"/>
      <family val="2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i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i/>
      <sz val="12"/>
      <color theme="1"/>
      <name val="Calibri"/>
      <family val="2"/>
      <charset val="1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5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4" fillId="0" borderId="0" xfId="0" applyFont="1"/>
    <xf numFmtId="3" fontId="3" fillId="0" borderId="1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indent="1"/>
    </xf>
    <xf numFmtId="0" fontId="4" fillId="0" borderId="6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3" fontId="4" fillId="0" borderId="1" xfId="0" applyNumberFormat="1" applyFont="1" applyBorder="1" applyAlignment="1">
      <alignment vertical="top"/>
    </xf>
    <xf numFmtId="3" fontId="4" fillId="0" borderId="1" xfId="0" applyNumberFormat="1" applyFont="1" applyBorder="1"/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top"/>
    </xf>
    <xf numFmtId="0" fontId="2" fillId="0" borderId="0" xfId="0" applyFont="1"/>
    <xf numFmtId="41" fontId="0" fillId="0" borderId="0" xfId="1" applyFont="1"/>
    <xf numFmtId="41" fontId="3" fillId="0" borderId="1" xfId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41" fontId="11" fillId="0" borderId="1" xfId="1" applyFont="1" applyBorder="1" applyAlignment="1">
      <alignment horizontal="right" vertical="center"/>
    </xf>
    <xf numFmtId="41" fontId="11" fillId="0" borderId="1" xfId="1" applyFont="1" applyBorder="1" applyAlignment="1">
      <alignment horizontal="center" vertical="center"/>
    </xf>
    <xf numFmtId="41" fontId="0" fillId="0" borderId="1" xfId="1" applyFont="1" applyBorder="1"/>
    <xf numFmtId="0" fontId="11" fillId="0" borderId="1" xfId="0" applyFont="1" applyBorder="1" applyAlignment="1">
      <alignment horizontal="center"/>
    </xf>
    <xf numFmtId="41" fontId="11" fillId="0" borderId="1" xfId="1" applyFont="1" applyBorder="1" applyAlignment="1">
      <alignment horizontal="center"/>
    </xf>
    <xf numFmtId="10" fontId="0" fillId="0" borderId="0" xfId="2" applyNumberFormat="1" applyFont="1"/>
    <xf numFmtId="10" fontId="3" fillId="0" borderId="1" xfId="2" applyNumberFormat="1" applyFont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10" fontId="11" fillId="0" borderId="1" xfId="2" applyNumberFormat="1" applyFont="1" applyBorder="1" applyAlignment="1">
      <alignment horizontal="center" vertical="center"/>
    </xf>
    <xf numFmtId="10" fontId="0" fillId="0" borderId="1" xfId="2" applyNumberFormat="1" applyFont="1" applyBorder="1"/>
    <xf numFmtId="41" fontId="2" fillId="0" borderId="1" xfId="1" applyFont="1" applyBorder="1"/>
    <xf numFmtId="2" fontId="0" fillId="0" borderId="0" xfId="0" applyNumberFormat="1"/>
    <xf numFmtId="0" fontId="13" fillId="0" borderId="1" xfId="0" applyFont="1" applyBorder="1" applyAlignment="1">
      <alignment horizontal="center" vertical="center"/>
    </xf>
    <xf numFmtId="41" fontId="13" fillId="0" borderId="1" xfId="1" applyFont="1" applyBorder="1" applyAlignment="1">
      <alignment horizontal="center" vertical="center"/>
    </xf>
    <xf numFmtId="10" fontId="13" fillId="0" borderId="1" xfId="2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1" fontId="14" fillId="0" borderId="1" xfId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1" fontId="15" fillId="0" borderId="1" xfId="1" applyFont="1" applyBorder="1" applyAlignment="1">
      <alignment horizontal="right" vertical="center"/>
    </xf>
    <xf numFmtId="41" fontId="0" fillId="0" borderId="0" xfId="1" applyFont="1" applyAlignment="1">
      <alignment vertical="center"/>
    </xf>
    <xf numFmtId="10" fontId="0" fillId="0" borderId="0" xfId="2" applyNumberFormat="1" applyFont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2" fontId="0" fillId="0" borderId="0" xfId="0" applyNumberFormat="1" applyAlignment="1">
      <alignment vertical="center"/>
    </xf>
    <xf numFmtId="0" fontId="16" fillId="0" borderId="1" xfId="0" applyFont="1" applyBorder="1" applyAlignment="1">
      <alignment vertical="center"/>
    </xf>
    <xf numFmtId="41" fontId="16" fillId="0" borderId="1" xfId="1" applyFont="1" applyBorder="1" applyAlignment="1">
      <alignment vertical="center"/>
    </xf>
    <xf numFmtId="0" fontId="13" fillId="0" borderId="6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6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41" fontId="17" fillId="2" borderId="1" xfId="1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41" fontId="13" fillId="3" borderId="1" xfId="1" applyFont="1" applyFill="1" applyBorder="1" applyAlignment="1">
      <alignment horizontal="center" vertical="center"/>
    </xf>
    <xf numFmtId="10" fontId="13" fillId="3" borderId="1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1" fontId="15" fillId="0" borderId="1" xfId="1" applyFont="1" applyBorder="1" applyAlignment="1">
      <alignment horizontal="right" vertical="center" wrapText="1"/>
    </xf>
    <xf numFmtId="41" fontId="14" fillId="0" borderId="1" xfId="1" applyFont="1" applyBorder="1" applyAlignment="1">
      <alignment horizontal="right" vertical="center"/>
    </xf>
    <xf numFmtId="41" fontId="18" fillId="0" borderId="1" xfId="1" applyFont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10" fontId="13" fillId="2" borderId="1" xfId="2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right" vertical="center"/>
    </xf>
    <xf numFmtId="41" fontId="15" fillId="4" borderId="1" xfId="1" applyFont="1" applyFill="1" applyBorder="1" applyAlignment="1">
      <alignment horizontal="right" vertical="center"/>
    </xf>
    <xf numFmtId="41" fontId="15" fillId="4" borderId="1" xfId="1" applyFont="1" applyFill="1" applyBorder="1" applyAlignment="1">
      <alignment horizontal="right" vertical="center" wrapText="1"/>
    </xf>
    <xf numFmtId="41" fontId="18" fillId="4" borderId="1" xfId="1" applyFont="1" applyFill="1" applyBorder="1" applyAlignment="1">
      <alignment horizontal="right" vertical="center"/>
    </xf>
    <xf numFmtId="41" fontId="16" fillId="4" borderId="1" xfId="1" applyFont="1" applyFill="1" applyBorder="1" applyAlignment="1">
      <alignment vertical="center"/>
    </xf>
    <xf numFmtId="0" fontId="13" fillId="4" borderId="5" xfId="0" applyFont="1" applyFill="1" applyBorder="1" applyAlignment="1">
      <alignment horizontal="center" vertical="center"/>
    </xf>
    <xf numFmtId="41" fontId="15" fillId="0" borderId="1" xfId="1" applyFont="1" applyBorder="1" applyAlignment="1">
      <alignment horizontal="center" vertical="center"/>
    </xf>
    <xf numFmtId="41" fontId="19" fillId="0" borderId="1" xfId="1" applyFont="1" applyBorder="1" applyAlignment="1">
      <alignment vertical="center"/>
    </xf>
    <xf numFmtId="41" fontId="20" fillId="2" borderId="1" xfId="1" applyFont="1" applyFill="1" applyBorder="1" applyAlignment="1">
      <alignment vertical="center"/>
    </xf>
    <xf numFmtId="41" fontId="21" fillId="0" borderId="0" xfId="1" applyFont="1" applyAlignment="1">
      <alignment vertical="center"/>
    </xf>
    <xf numFmtId="41" fontId="15" fillId="0" borderId="1" xfId="0" applyNumberFormat="1" applyFont="1" applyBorder="1" applyAlignment="1">
      <alignment horizontal="right" vertical="center"/>
    </xf>
    <xf numFmtId="0" fontId="15" fillId="4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10" fontId="3" fillId="0" borderId="1" xfId="2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0" fontId="13" fillId="3" borderId="1" xfId="2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41" fontId="13" fillId="3" borderId="2" xfId="1" applyFont="1" applyFill="1" applyBorder="1" applyAlignment="1">
      <alignment horizontal="center" vertical="center" wrapText="1"/>
    </xf>
    <xf numFmtId="41" fontId="13" fillId="3" borderId="3" xfId="1" applyFont="1" applyFill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"/>
  <sheetViews>
    <sheetView workbookViewId="0">
      <selection activeCell="A3" sqref="A3:O5"/>
    </sheetView>
  </sheetViews>
  <sheetFormatPr defaultRowHeight="15" x14ac:dyDescent="0.25"/>
  <cols>
    <col min="1" max="1" width="5" customWidth="1"/>
    <col min="2" max="2" width="23.7109375" bestFit="1" customWidth="1"/>
    <col min="3" max="3" width="10.85546875" bestFit="1" customWidth="1"/>
    <col min="4" max="4" width="12.28515625" bestFit="1" customWidth="1"/>
    <col min="5" max="5" width="19.5703125" bestFit="1" customWidth="1"/>
    <col min="7" max="7" width="9.7109375" bestFit="1" customWidth="1"/>
    <col min="8" max="8" width="11.42578125" bestFit="1" customWidth="1"/>
    <col min="10" max="10" width="10" bestFit="1" customWidth="1"/>
    <col min="13" max="13" width="21.85546875" bestFit="1" customWidth="1"/>
    <col min="14" max="14" width="9.7109375" bestFit="1" customWidth="1"/>
  </cols>
  <sheetData>
    <row r="1" spans="1:15" x14ac:dyDescent="0.25">
      <c r="A1" t="s">
        <v>0</v>
      </c>
    </row>
    <row r="3" spans="1:15" x14ac:dyDescent="0.25">
      <c r="A3" t="s">
        <v>1</v>
      </c>
    </row>
    <row r="5" spans="1:15" x14ac:dyDescent="0.25">
      <c r="A5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  <c r="J5" t="s">
        <v>11</v>
      </c>
      <c r="K5" t="s">
        <v>10</v>
      </c>
      <c r="L5" t="s">
        <v>12</v>
      </c>
      <c r="M5" t="s">
        <v>13</v>
      </c>
      <c r="N5" t="s">
        <v>14</v>
      </c>
      <c r="O5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topLeftCell="A19" workbookViewId="0">
      <selection activeCell="B28" sqref="B28"/>
    </sheetView>
  </sheetViews>
  <sheetFormatPr defaultRowHeight="15" x14ac:dyDescent="0.25"/>
  <cols>
    <col min="1" max="1" width="4.85546875" customWidth="1"/>
    <col min="2" max="2" width="23.7109375" bestFit="1" customWidth="1"/>
    <col min="3" max="3" width="30" customWidth="1"/>
    <col min="4" max="4" width="20.28515625" bestFit="1" customWidth="1"/>
    <col min="5" max="5" width="10.85546875" customWidth="1"/>
    <col min="6" max="6" width="12.28515625" bestFit="1" customWidth="1"/>
  </cols>
  <sheetData>
    <row r="1" spans="1:9" x14ac:dyDescent="0.25">
      <c r="A1" t="s">
        <v>18</v>
      </c>
    </row>
    <row r="2" spans="1:9" x14ac:dyDescent="0.25">
      <c r="A2" t="s">
        <v>19</v>
      </c>
    </row>
    <row r="4" spans="1:9" x14ac:dyDescent="0.25">
      <c r="A4" t="s">
        <v>25</v>
      </c>
    </row>
    <row r="6" spans="1:9" x14ac:dyDescent="0.25">
      <c r="A6" s="126" t="s">
        <v>2</v>
      </c>
      <c r="B6" s="126" t="s">
        <v>3</v>
      </c>
      <c r="C6" s="127" t="s">
        <v>4</v>
      </c>
      <c r="D6" s="126" t="s">
        <v>17</v>
      </c>
      <c r="E6" s="127" t="s">
        <v>20</v>
      </c>
      <c r="F6" s="126" t="s">
        <v>5</v>
      </c>
      <c r="G6" s="126" t="s">
        <v>16</v>
      </c>
      <c r="H6" s="126"/>
      <c r="I6" s="126"/>
    </row>
    <row r="7" spans="1:9" x14ac:dyDescent="0.25">
      <c r="A7" s="126"/>
      <c r="B7" s="126"/>
      <c r="C7" s="128"/>
      <c r="D7" s="126"/>
      <c r="E7" s="128"/>
      <c r="F7" s="126"/>
      <c r="G7" s="1">
        <v>2020</v>
      </c>
      <c r="H7" s="1">
        <v>2021</v>
      </c>
      <c r="I7" s="1">
        <v>2022</v>
      </c>
    </row>
    <row r="8" spans="1:9" ht="45" x14ac:dyDescent="0.25">
      <c r="A8" s="4">
        <v>1</v>
      </c>
      <c r="B8" s="4" t="s">
        <v>21</v>
      </c>
      <c r="C8" s="4" t="s">
        <v>26</v>
      </c>
      <c r="D8" s="5" t="s">
        <v>32</v>
      </c>
      <c r="E8" s="6" t="s">
        <v>27</v>
      </c>
      <c r="F8" s="5"/>
      <c r="G8" s="5"/>
      <c r="H8" s="5"/>
      <c r="I8" s="5"/>
    </row>
    <row r="9" spans="1:9" ht="45" x14ac:dyDescent="0.25">
      <c r="A9" s="4">
        <v>2</v>
      </c>
      <c r="B9" s="4" t="s">
        <v>22</v>
      </c>
      <c r="C9" s="4" t="s">
        <v>28</v>
      </c>
      <c r="D9" s="5" t="s">
        <v>29</v>
      </c>
      <c r="E9" s="7" t="s">
        <v>27</v>
      </c>
      <c r="F9" s="5"/>
      <c r="G9" s="5"/>
      <c r="H9" s="5"/>
      <c r="I9" s="5"/>
    </row>
    <row r="10" spans="1:9" ht="45" x14ac:dyDescent="0.25">
      <c r="A10" s="4">
        <v>3</v>
      </c>
      <c r="B10" s="4" t="s">
        <v>23</v>
      </c>
      <c r="C10" s="4" t="s">
        <v>71</v>
      </c>
      <c r="D10" s="5" t="s">
        <v>30</v>
      </c>
      <c r="E10" s="7" t="s">
        <v>27</v>
      </c>
      <c r="F10" s="5"/>
      <c r="G10" s="5"/>
      <c r="H10" s="5"/>
      <c r="I10" s="5"/>
    </row>
    <row r="11" spans="1:9" ht="45" x14ac:dyDescent="0.25">
      <c r="A11" s="4">
        <v>4</v>
      </c>
      <c r="B11" s="4" t="s">
        <v>24</v>
      </c>
      <c r="C11" s="4" t="s">
        <v>70</v>
      </c>
      <c r="D11" s="5" t="s">
        <v>31</v>
      </c>
      <c r="E11" s="7" t="s">
        <v>27</v>
      </c>
      <c r="F11" s="5"/>
      <c r="G11" s="5"/>
      <c r="H11" s="5"/>
      <c r="I11" s="5"/>
    </row>
    <row r="13" spans="1:9" x14ac:dyDescent="0.25">
      <c r="A13" t="s">
        <v>33</v>
      </c>
    </row>
    <row r="15" spans="1:9" x14ac:dyDescent="0.25">
      <c r="A15" s="126" t="s">
        <v>2</v>
      </c>
      <c r="B15" s="126" t="s">
        <v>3</v>
      </c>
      <c r="C15" s="127" t="s">
        <v>4</v>
      </c>
      <c r="D15" s="126" t="s">
        <v>17</v>
      </c>
      <c r="E15" s="127" t="s">
        <v>20</v>
      </c>
      <c r="F15" s="126" t="s">
        <v>5</v>
      </c>
      <c r="G15" s="126" t="s">
        <v>16</v>
      </c>
      <c r="H15" s="126"/>
      <c r="I15" s="126"/>
    </row>
    <row r="16" spans="1:9" x14ac:dyDescent="0.25">
      <c r="A16" s="126"/>
      <c r="B16" s="126"/>
      <c r="C16" s="128"/>
      <c r="D16" s="126"/>
      <c r="E16" s="128"/>
      <c r="F16" s="126"/>
      <c r="G16" s="1">
        <v>2020</v>
      </c>
      <c r="H16" s="1">
        <v>2021</v>
      </c>
      <c r="I16" s="1">
        <v>2022</v>
      </c>
    </row>
    <row r="17" spans="1:9" ht="45" x14ac:dyDescent="0.25">
      <c r="A17" s="2">
        <v>1</v>
      </c>
      <c r="B17" s="2" t="s">
        <v>69</v>
      </c>
      <c r="C17" s="2" t="s">
        <v>34</v>
      </c>
      <c r="D17" s="2" t="s">
        <v>35</v>
      </c>
      <c r="E17" s="3"/>
      <c r="F17" s="3"/>
      <c r="G17" s="3"/>
      <c r="H17" s="3"/>
      <c r="I17" s="3"/>
    </row>
    <row r="18" spans="1:9" ht="90" x14ac:dyDescent="0.25">
      <c r="A18" s="2">
        <v>2</v>
      </c>
      <c r="B18" s="2" t="s">
        <v>36</v>
      </c>
      <c r="C18" s="2" t="s">
        <v>37</v>
      </c>
      <c r="D18" s="2" t="s">
        <v>38</v>
      </c>
      <c r="E18" s="3"/>
      <c r="F18" s="3"/>
      <c r="G18" s="3"/>
      <c r="H18" s="3"/>
      <c r="I18" s="3"/>
    </row>
    <row r="19" spans="1:9" ht="30" x14ac:dyDescent="0.25">
      <c r="A19" s="2">
        <v>3</v>
      </c>
      <c r="B19" s="2" t="s">
        <v>39</v>
      </c>
      <c r="C19" s="2" t="s">
        <v>40</v>
      </c>
      <c r="D19" s="2" t="s">
        <v>41</v>
      </c>
      <c r="E19" s="3"/>
      <c r="F19" s="3"/>
      <c r="G19" s="3"/>
      <c r="H19" s="3"/>
      <c r="I19" s="3"/>
    </row>
    <row r="20" spans="1:9" ht="30" x14ac:dyDescent="0.25">
      <c r="A20" s="2">
        <v>4</v>
      </c>
      <c r="B20" s="2" t="s">
        <v>42</v>
      </c>
      <c r="C20" s="2" t="s">
        <v>43</v>
      </c>
      <c r="D20" s="2" t="s">
        <v>44</v>
      </c>
      <c r="E20" s="3"/>
      <c r="F20" s="3"/>
      <c r="G20" s="3"/>
      <c r="H20" s="3"/>
      <c r="I20" s="3"/>
    </row>
    <row r="21" spans="1:9" ht="30" x14ac:dyDescent="0.25">
      <c r="A21" s="2">
        <v>5</v>
      </c>
      <c r="B21" s="2" t="s">
        <v>45</v>
      </c>
      <c r="C21" s="2" t="s">
        <v>46</v>
      </c>
      <c r="D21" s="2" t="s">
        <v>47</v>
      </c>
      <c r="E21" s="3"/>
      <c r="F21" s="3"/>
      <c r="G21" s="3"/>
      <c r="H21" s="3"/>
      <c r="I21" s="3"/>
    </row>
    <row r="22" spans="1:9" ht="30" x14ac:dyDescent="0.25">
      <c r="A22" s="2">
        <v>6</v>
      </c>
      <c r="B22" s="2" t="s">
        <v>48</v>
      </c>
      <c r="C22" s="2" t="s">
        <v>49</v>
      </c>
      <c r="D22" s="2" t="s">
        <v>50</v>
      </c>
      <c r="E22" s="3"/>
      <c r="F22" s="3"/>
      <c r="G22" s="3"/>
      <c r="H22" s="3"/>
      <c r="I22" s="3"/>
    </row>
    <row r="23" spans="1:9" x14ac:dyDescent="0.25">
      <c r="A23" s="2">
        <v>7</v>
      </c>
      <c r="B23" s="2" t="s">
        <v>51</v>
      </c>
      <c r="C23" s="2" t="s">
        <v>52</v>
      </c>
      <c r="D23" s="2" t="s">
        <v>53</v>
      </c>
      <c r="E23" s="3"/>
      <c r="F23" s="3"/>
      <c r="G23" s="3"/>
      <c r="H23" s="3"/>
      <c r="I23" s="3"/>
    </row>
    <row r="24" spans="1:9" ht="30" x14ac:dyDescent="0.25">
      <c r="A24" s="2">
        <v>8</v>
      </c>
      <c r="B24" s="2" t="s">
        <v>54</v>
      </c>
      <c r="C24" s="2" t="s">
        <v>55</v>
      </c>
      <c r="D24" s="2" t="s">
        <v>56</v>
      </c>
      <c r="E24" s="3"/>
      <c r="F24" s="3"/>
      <c r="G24" s="3"/>
      <c r="H24" s="3"/>
      <c r="I24" s="3"/>
    </row>
    <row r="25" spans="1:9" x14ac:dyDescent="0.25">
      <c r="A25" s="2">
        <v>9</v>
      </c>
      <c r="B25" s="2" t="s">
        <v>57</v>
      </c>
      <c r="C25" s="2" t="s">
        <v>58</v>
      </c>
      <c r="D25" s="2" t="s">
        <v>59</v>
      </c>
      <c r="E25" s="3"/>
      <c r="F25" s="3"/>
      <c r="G25" s="3"/>
      <c r="H25" s="3"/>
      <c r="I25" s="3"/>
    </row>
    <row r="26" spans="1:9" ht="45" x14ac:dyDescent="0.25">
      <c r="A26" s="2">
        <v>10</v>
      </c>
      <c r="B26" s="2" t="s">
        <v>60</v>
      </c>
      <c r="C26" s="2" t="s">
        <v>61</v>
      </c>
      <c r="D26" s="2" t="s">
        <v>62</v>
      </c>
      <c r="E26" s="3"/>
      <c r="F26" s="3"/>
      <c r="G26" s="3"/>
      <c r="H26" s="3"/>
      <c r="I26" s="3"/>
    </row>
    <row r="27" spans="1:9" ht="60" x14ac:dyDescent="0.25">
      <c r="A27" s="2">
        <v>11</v>
      </c>
      <c r="B27" s="2" t="s">
        <v>63</v>
      </c>
      <c r="C27" s="2" t="s">
        <v>64</v>
      </c>
      <c r="D27" s="2" t="s">
        <v>65</v>
      </c>
      <c r="E27" s="3"/>
      <c r="F27" s="3"/>
      <c r="G27" s="3"/>
      <c r="H27" s="3"/>
      <c r="I27" s="3"/>
    </row>
    <row r="28" spans="1:9" ht="30" x14ac:dyDescent="0.25">
      <c r="A28" s="2">
        <v>12</v>
      </c>
      <c r="B28" s="2" t="s">
        <v>66</v>
      </c>
      <c r="C28" s="2" t="s">
        <v>67</v>
      </c>
      <c r="D28" s="2" t="s">
        <v>68</v>
      </c>
      <c r="E28" s="3"/>
      <c r="F28" s="3"/>
      <c r="G28" s="3"/>
      <c r="H28" s="3"/>
      <c r="I28" s="3"/>
    </row>
  </sheetData>
  <mergeCells count="14">
    <mergeCell ref="G15:I15"/>
    <mergeCell ref="A15:A16"/>
    <mergeCell ref="B15:B16"/>
    <mergeCell ref="C15:C16"/>
    <mergeCell ref="D15:D16"/>
    <mergeCell ref="E15:E16"/>
    <mergeCell ref="F15:F16"/>
    <mergeCell ref="A6:A7"/>
    <mergeCell ref="E6:E7"/>
    <mergeCell ref="G6:I6"/>
    <mergeCell ref="F6:F7"/>
    <mergeCell ref="D6:D7"/>
    <mergeCell ref="C6:C7"/>
    <mergeCell ref="B6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"/>
  <sheetViews>
    <sheetView workbookViewId="0">
      <selection activeCell="B58" sqref="B58"/>
    </sheetView>
  </sheetViews>
  <sheetFormatPr defaultRowHeight="15" x14ac:dyDescent="0.25"/>
  <cols>
    <col min="1" max="1" width="5.140625" customWidth="1"/>
    <col min="2" max="2" width="38" customWidth="1"/>
    <col min="3" max="3" width="35.140625" customWidth="1"/>
    <col min="5" max="5" width="10.28515625" bestFit="1" customWidth="1"/>
    <col min="6" max="7" width="10.28515625" customWidth="1"/>
    <col min="11" max="11" width="21.85546875" bestFit="1" customWidth="1"/>
  </cols>
  <sheetData>
    <row r="1" spans="1:11" x14ac:dyDescent="0.25">
      <c r="A1" s="129" t="s">
        <v>76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3" spans="1:11" x14ac:dyDescent="0.25">
      <c r="A3" s="130" t="s">
        <v>72</v>
      </c>
      <c r="B3" s="130" t="s">
        <v>82</v>
      </c>
      <c r="C3" s="130" t="s">
        <v>73</v>
      </c>
      <c r="D3" s="130" t="s">
        <v>74</v>
      </c>
      <c r="E3" s="130" t="s">
        <v>75</v>
      </c>
      <c r="F3" s="130" t="s">
        <v>89</v>
      </c>
      <c r="G3" s="130"/>
      <c r="H3" s="130"/>
      <c r="I3" s="130"/>
      <c r="J3" s="130"/>
      <c r="K3" s="130" t="s">
        <v>77</v>
      </c>
    </row>
    <row r="4" spans="1:11" x14ac:dyDescent="0.25">
      <c r="A4" s="130"/>
      <c r="B4" s="130"/>
      <c r="C4" s="130"/>
      <c r="D4" s="130"/>
      <c r="E4" s="130"/>
      <c r="F4" s="9">
        <v>2018</v>
      </c>
      <c r="G4" s="9">
        <v>2019</v>
      </c>
      <c r="H4" s="9">
        <v>2020</v>
      </c>
      <c r="I4" s="9">
        <v>2021</v>
      </c>
      <c r="J4" s="9">
        <v>2022</v>
      </c>
      <c r="K4" s="130"/>
    </row>
    <row r="5" spans="1:11" hidden="1" x14ac:dyDescent="0.25">
      <c r="A5" s="10" t="s">
        <v>88</v>
      </c>
      <c r="B5" s="10" t="s">
        <v>81</v>
      </c>
      <c r="C5" s="11"/>
      <c r="D5" s="11"/>
      <c r="E5" s="11"/>
      <c r="F5" s="11"/>
      <c r="G5" s="11"/>
      <c r="H5" s="11"/>
      <c r="I5" s="11"/>
      <c r="J5" s="11"/>
      <c r="K5" s="11"/>
    </row>
    <row r="6" spans="1:11" ht="38.25" hidden="1" x14ac:dyDescent="0.25">
      <c r="A6" s="11">
        <v>1</v>
      </c>
      <c r="B6" s="12" t="s">
        <v>23</v>
      </c>
      <c r="C6" s="12" t="s">
        <v>83</v>
      </c>
      <c r="D6" s="13" t="s">
        <v>27</v>
      </c>
      <c r="E6" s="13"/>
      <c r="F6" s="13"/>
      <c r="G6" s="13"/>
      <c r="H6" s="13"/>
      <c r="I6" s="13"/>
      <c r="J6" s="13"/>
      <c r="K6" s="13" t="s">
        <v>87</v>
      </c>
    </row>
    <row r="7" spans="1:11" ht="38.25" hidden="1" x14ac:dyDescent="0.25">
      <c r="A7" s="11"/>
      <c r="B7" s="12"/>
      <c r="C7" s="12" t="s">
        <v>84</v>
      </c>
      <c r="D7" s="13" t="s">
        <v>27</v>
      </c>
      <c r="E7" s="13"/>
      <c r="F7" s="13"/>
      <c r="G7" s="13"/>
      <c r="H7" s="13"/>
      <c r="I7" s="13"/>
      <c r="J7" s="13"/>
      <c r="K7" s="13" t="s">
        <v>87</v>
      </c>
    </row>
    <row r="8" spans="1:11" ht="63.75" hidden="1" x14ac:dyDescent="0.25">
      <c r="A8" s="11">
        <v>2</v>
      </c>
      <c r="B8" s="12" t="s">
        <v>21</v>
      </c>
      <c r="C8" s="12" t="s">
        <v>86</v>
      </c>
      <c r="D8" s="13" t="s">
        <v>27</v>
      </c>
      <c r="E8" s="13"/>
      <c r="F8" s="13"/>
      <c r="G8" s="13"/>
      <c r="H8" s="13"/>
      <c r="I8" s="13"/>
      <c r="J8" s="13"/>
      <c r="K8" s="13" t="s">
        <v>87</v>
      </c>
    </row>
    <row r="9" spans="1:11" ht="38.25" hidden="1" x14ac:dyDescent="0.25">
      <c r="A9" s="11">
        <v>3</v>
      </c>
      <c r="B9" s="12" t="s">
        <v>24</v>
      </c>
      <c r="C9" s="12" t="s">
        <v>85</v>
      </c>
      <c r="D9" s="13" t="s">
        <v>27</v>
      </c>
      <c r="E9" s="13"/>
      <c r="F9" s="13"/>
      <c r="G9" s="13"/>
      <c r="H9" s="13"/>
      <c r="I9" s="13"/>
      <c r="J9" s="13"/>
      <c r="K9" s="13" t="s">
        <v>87</v>
      </c>
    </row>
    <row r="10" spans="1:11" hidden="1" x14ac:dyDescent="0.25">
      <c r="A10" s="14" t="s">
        <v>90</v>
      </c>
      <c r="B10" s="15" t="s">
        <v>91</v>
      </c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5.5" hidden="1" x14ac:dyDescent="0.25">
      <c r="A11" s="11">
        <v>1</v>
      </c>
      <c r="B11" s="12" t="s">
        <v>92</v>
      </c>
      <c r="C11" s="12" t="s">
        <v>93</v>
      </c>
      <c r="D11" s="13" t="s">
        <v>27</v>
      </c>
      <c r="E11" s="16"/>
      <c r="F11" s="16"/>
      <c r="G11" s="16"/>
      <c r="H11" s="16"/>
      <c r="I11" s="16"/>
      <c r="J11" s="16"/>
      <c r="K11" s="13" t="s">
        <v>115</v>
      </c>
    </row>
    <row r="12" spans="1:11" ht="25.5" hidden="1" x14ac:dyDescent="0.25">
      <c r="A12" s="11">
        <v>2</v>
      </c>
      <c r="B12" s="12" t="s">
        <v>94</v>
      </c>
      <c r="C12" s="12" t="s">
        <v>95</v>
      </c>
      <c r="D12" s="13" t="s">
        <v>27</v>
      </c>
      <c r="E12" s="16"/>
      <c r="F12" s="16"/>
      <c r="G12" s="16"/>
      <c r="H12" s="16"/>
      <c r="I12" s="16"/>
      <c r="J12" s="16"/>
      <c r="K12" s="13" t="s">
        <v>115</v>
      </c>
    </row>
    <row r="13" spans="1:11" ht="25.5" hidden="1" x14ac:dyDescent="0.25">
      <c r="A13" s="11">
        <v>3</v>
      </c>
      <c r="B13" s="12" t="s">
        <v>96</v>
      </c>
      <c r="C13" s="12" t="s">
        <v>97</v>
      </c>
      <c r="D13" s="13" t="s">
        <v>27</v>
      </c>
      <c r="E13" s="16"/>
      <c r="F13" s="16"/>
      <c r="G13" s="16"/>
      <c r="H13" s="16"/>
      <c r="I13" s="16"/>
      <c r="J13" s="16"/>
      <c r="K13" s="13" t="s">
        <v>115</v>
      </c>
    </row>
    <row r="14" spans="1:11" ht="25.5" hidden="1" x14ac:dyDescent="0.25">
      <c r="A14" s="11">
        <v>4</v>
      </c>
      <c r="B14" s="12" t="s">
        <v>58</v>
      </c>
      <c r="C14" s="12" t="s">
        <v>98</v>
      </c>
      <c r="D14" s="13" t="s">
        <v>27</v>
      </c>
      <c r="E14" s="16"/>
      <c r="F14" s="16"/>
      <c r="G14" s="16"/>
      <c r="H14" s="16"/>
      <c r="I14" s="16"/>
      <c r="J14" s="16"/>
      <c r="K14" s="13" t="s">
        <v>115</v>
      </c>
    </row>
    <row r="15" spans="1:11" ht="38.25" hidden="1" x14ac:dyDescent="0.25">
      <c r="A15" s="11">
        <v>5</v>
      </c>
      <c r="B15" s="12" t="s">
        <v>99</v>
      </c>
      <c r="C15" s="12" t="s">
        <v>100</v>
      </c>
      <c r="D15" s="13" t="s">
        <v>27</v>
      </c>
      <c r="E15" s="16"/>
      <c r="F15" s="16"/>
      <c r="G15" s="16"/>
      <c r="H15" s="16"/>
      <c r="I15" s="16"/>
      <c r="J15" s="16"/>
      <c r="K15" s="13" t="s">
        <v>115</v>
      </c>
    </row>
    <row r="16" spans="1:11" ht="25.5" hidden="1" x14ac:dyDescent="0.25">
      <c r="A16" s="11">
        <v>6</v>
      </c>
      <c r="B16" s="12" t="s">
        <v>101</v>
      </c>
      <c r="C16" s="12" t="s">
        <v>102</v>
      </c>
      <c r="D16" s="13" t="s">
        <v>27</v>
      </c>
      <c r="E16" s="16"/>
      <c r="F16" s="16"/>
      <c r="G16" s="16"/>
      <c r="H16" s="16"/>
      <c r="I16" s="16"/>
      <c r="J16" s="16"/>
      <c r="K16" s="13" t="s">
        <v>115</v>
      </c>
    </row>
    <row r="17" spans="1:11" ht="25.5" hidden="1" x14ac:dyDescent="0.25">
      <c r="A17" s="11">
        <v>7</v>
      </c>
      <c r="B17" s="12" t="s">
        <v>103</v>
      </c>
      <c r="C17" s="17" t="s">
        <v>104</v>
      </c>
      <c r="D17" s="13" t="s">
        <v>27</v>
      </c>
      <c r="E17" s="16"/>
      <c r="F17" s="16"/>
      <c r="G17" s="16"/>
      <c r="H17" s="16"/>
      <c r="I17" s="16"/>
      <c r="J17" s="16"/>
      <c r="K17" s="13" t="s">
        <v>115</v>
      </c>
    </row>
    <row r="18" spans="1:11" ht="38.25" hidden="1" x14ac:dyDescent="0.25">
      <c r="A18" s="11">
        <v>8</v>
      </c>
      <c r="B18" s="12" t="s">
        <v>105</v>
      </c>
      <c r="C18" s="12" t="s">
        <v>106</v>
      </c>
      <c r="D18" s="13" t="s">
        <v>27</v>
      </c>
      <c r="E18" s="16"/>
      <c r="F18" s="16"/>
      <c r="G18" s="16"/>
      <c r="H18" s="16"/>
      <c r="I18" s="16"/>
      <c r="J18" s="16"/>
      <c r="K18" s="13" t="s">
        <v>115</v>
      </c>
    </row>
    <row r="19" spans="1:11" ht="38.25" hidden="1" x14ac:dyDescent="0.25">
      <c r="A19" s="11">
        <v>9</v>
      </c>
      <c r="B19" s="12" t="s">
        <v>107</v>
      </c>
      <c r="C19" s="12" t="s">
        <v>108</v>
      </c>
      <c r="D19" s="13" t="s">
        <v>27</v>
      </c>
      <c r="E19" s="16"/>
      <c r="F19" s="16"/>
      <c r="G19" s="16"/>
      <c r="H19" s="16"/>
      <c r="I19" s="16"/>
      <c r="J19" s="16"/>
      <c r="K19" s="13" t="s">
        <v>115</v>
      </c>
    </row>
    <row r="20" spans="1:11" ht="38.25" hidden="1" x14ac:dyDescent="0.25">
      <c r="A20" s="11">
        <v>10</v>
      </c>
      <c r="B20" s="12" t="s">
        <v>109</v>
      </c>
      <c r="C20" s="12" t="s">
        <v>110</v>
      </c>
      <c r="D20" s="13" t="s">
        <v>27</v>
      </c>
      <c r="E20" s="16"/>
      <c r="F20" s="16"/>
      <c r="G20" s="16"/>
      <c r="H20" s="16"/>
      <c r="I20" s="16"/>
      <c r="J20" s="16"/>
      <c r="K20" s="13" t="s">
        <v>115</v>
      </c>
    </row>
    <row r="21" spans="1:11" ht="38.25" hidden="1" x14ac:dyDescent="0.25">
      <c r="A21" s="11">
        <v>11</v>
      </c>
      <c r="B21" s="12" t="s">
        <v>111</v>
      </c>
      <c r="C21" s="12" t="s">
        <v>112</v>
      </c>
      <c r="D21" s="13" t="s">
        <v>27</v>
      </c>
      <c r="E21" s="16"/>
      <c r="F21" s="16"/>
      <c r="G21" s="16"/>
      <c r="H21" s="16"/>
      <c r="I21" s="16"/>
      <c r="J21" s="16"/>
      <c r="K21" s="13" t="s">
        <v>115</v>
      </c>
    </row>
    <row r="22" spans="1:11" ht="63.75" hidden="1" x14ac:dyDescent="0.25">
      <c r="A22" s="11">
        <v>12</v>
      </c>
      <c r="B22" s="12" t="s">
        <v>113</v>
      </c>
      <c r="C22" s="12" t="s">
        <v>114</v>
      </c>
      <c r="D22" s="13" t="s">
        <v>27</v>
      </c>
      <c r="E22" s="16"/>
      <c r="F22" s="16"/>
      <c r="G22" s="16"/>
      <c r="H22" s="16"/>
      <c r="I22" s="16"/>
      <c r="J22" s="16"/>
      <c r="K22" s="13" t="s">
        <v>115</v>
      </c>
    </row>
    <row r="23" spans="1:11" hidden="1" x14ac:dyDescent="0.25">
      <c r="A23" s="14" t="s">
        <v>116</v>
      </c>
      <c r="B23" s="15" t="s">
        <v>117</v>
      </c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38.25" hidden="1" x14ac:dyDescent="0.25">
      <c r="A24" s="11">
        <v>1</v>
      </c>
      <c r="B24" s="12" t="s">
        <v>118</v>
      </c>
      <c r="C24" s="12" t="s">
        <v>119</v>
      </c>
      <c r="D24" s="13" t="s">
        <v>27</v>
      </c>
      <c r="E24" s="16"/>
      <c r="F24" s="16"/>
      <c r="G24" s="16"/>
      <c r="H24" s="16"/>
      <c r="I24" s="16"/>
      <c r="J24" s="16"/>
      <c r="K24" s="13" t="s">
        <v>122</v>
      </c>
    </row>
    <row r="25" spans="1:11" ht="38.25" hidden="1" x14ac:dyDescent="0.25">
      <c r="A25" s="11">
        <v>2</v>
      </c>
      <c r="B25" s="12" t="s">
        <v>120</v>
      </c>
      <c r="C25" s="12" t="s">
        <v>121</v>
      </c>
      <c r="D25" s="13" t="s">
        <v>27</v>
      </c>
      <c r="E25" s="16"/>
      <c r="F25" s="16"/>
      <c r="G25" s="16"/>
      <c r="H25" s="16"/>
      <c r="I25" s="16"/>
      <c r="J25" s="16"/>
      <c r="K25" s="13" t="s">
        <v>122</v>
      </c>
    </row>
    <row r="26" spans="1:11" hidden="1" x14ac:dyDescent="0.25">
      <c r="A26" s="18" t="s">
        <v>123</v>
      </c>
      <c r="B26" s="19" t="s">
        <v>124</v>
      </c>
      <c r="C26" s="8"/>
      <c r="D26" s="8"/>
      <c r="E26" s="8"/>
      <c r="F26" s="8"/>
      <c r="G26" s="8"/>
      <c r="H26" s="8"/>
      <c r="I26" s="8"/>
      <c r="J26" s="8"/>
      <c r="K26" s="8"/>
    </row>
    <row r="27" spans="1:11" ht="25.5" hidden="1" x14ac:dyDescent="0.25">
      <c r="A27" s="20">
        <v>1</v>
      </c>
      <c r="B27" s="21" t="s">
        <v>125</v>
      </c>
      <c r="C27" s="21" t="s">
        <v>126</v>
      </c>
      <c r="D27" s="13" t="s">
        <v>27</v>
      </c>
      <c r="E27" s="8"/>
      <c r="F27" s="8"/>
      <c r="G27" s="8"/>
      <c r="H27" s="8"/>
      <c r="I27" s="8"/>
      <c r="J27" s="8"/>
      <c r="K27" s="13" t="s">
        <v>129</v>
      </c>
    </row>
    <row r="28" spans="1:11" ht="63.75" hidden="1" x14ac:dyDescent="0.25">
      <c r="A28" s="20">
        <v>2</v>
      </c>
      <c r="B28" s="21" t="s">
        <v>127</v>
      </c>
      <c r="C28" s="21" t="s">
        <v>128</v>
      </c>
      <c r="D28" s="13" t="s">
        <v>27</v>
      </c>
      <c r="E28" s="8"/>
      <c r="F28" s="8"/>
      <c r="G28" s="8"/>
      <c r="H28" s="8"/>
      <c r="I28" s="8"/>
      <c r="J28" s="8"/>
      <c r="K28" s="13" t="s">
        <v>129</v>
      </c>
    </row>
    <row r="29" spans="1:11" hidden="1" x14ac:dyDescent="0.25">
      <c r="A29" s="14" t="s">
        <v>130</v>
      </c>
      <c r="B29" s="14" t="s">
        <v>131</v>
      </c>
      <c r="C29" s="16"/>
      <c r="D29" s="8"/>
      <c r="E29" s="8"/>
      <c r="F29" s="8"/>
      <c r="G29" s="8"/>
      <c r="H29" s="8"/>
      <c r="I29" s="8"/>
      <c r="J29" s="8"/>
      <c r="K29" s="8"/>
    </row>
    <row r="30" spans="1:11" ht="38.25" hidden="1" x14ac:dyDescent="0.25">
      <c r="A30" s="12">
        <v>1</v>
      </c>
      <c r="B30" s="12" t="s">
        <v>132</v>
      </c>
      <c r="C30" s="12" t="s">
        <v>133</v>
      </c>
      <c r="D30" s="13" t="s">
        <v>27</v>
      </c>
      <c r="E30" s="8"/>
      <c r="F30" s="8"/>
      <c r="G30" s="8"/>
      <c r="H30" s="8"/>
      <c r="I30" s="8"/>
      <c r="J30" s="8"/>
      <c r="K30" s="13" t="s">
        <v>142</v>
      </c>
    </row>
    <row r="31" spans="1:11" ht="38.25" hidden="1" x14ac:dyDescent="0.25">
      <c r="A31" s="12">
        <v>2</v>
      </c>
      <c r="B31" s="12" t="s">
        <v>134</v>
      </c>
      <c r="C31" s="12" t="s">
        <v>135</v>
      </c>
      <c r="D31" s="13" t="s">
        <v>27</v>
      </c>
      <c r="E31" s="8"/>
      <c r="F31" s="8"/>
      <c r="G31" s="8"/>
      <c r="H31" s="8"/>
      <c r="I31" s="8"/>
      <c r="J31" s="8"/>
      <c r="K31" s="13" t="s">
        <v>143</v>
      </c>
    </row>
    <row r="32" spans="1:11" ht="38.25" hidden="1" x14ac:dyDescent="0.25">
      <c r="A32" s="12">
        <v>3</v>
      </c>
      <c r="B32" s="12" t="s">
        <v>136</v>
      </c>
      <c r="C32" s="12" t="s">
        <v>137</v>
      </c>
      <c r="D32" s="13" t="s">
        <v>27</v>
      </c>
      <c r="E32" s="8"/>
      <c r="F32" s="8"/>
      <c r="G32" s="8"/>
      <c r="H32" s="8"/>
      <c r="I32" s="8"/>
      <c r="J32" s="8"/>
      <c r="K32" s="13" t="s">
        <v>143</v>
      </c>
    </row>
    <row r="33" spans="1:11" ht="38.25" hidden="1" x14ac:dyDescent="0.25">
      <c r="A33" s="12">
        <v>4</v>
      </c>
      <c r="B33" s="12" t="s">
        <v>138</v>
      </c>
      <c r="C33" s="12" t="s">
        <v>139</v>
      </c>
      <c r="D33" s="13" t="s">
        <v>27</v>
      </c>
      <c r="E33" s="8"/>
      <c r="F33" s="8"/>
      <c r="G33" s="8"/>
      <c r="H33" s="8"/>
      <c r="I33" s="8"/>
      <c r="J33" s="8"/>
      <c r="K33" s="13" t="s">
        <v>143</v>
      </c>
    </row>
    <row r="34" spans="1:11" ht="38.25" hidden="1" x14ac:dyDescent="0.25">
      <c r="A34" s="12">
        <v>5</v>
      </c>
      <c r="B34" s="12" t="s">
        <v>140</v>
      </c>
      <c r="C34" s="12" t="s">
        <v>141</v>
      </c>
      <c r="D34" s="13" t="s">
        <v>27</v>
      </c>
      <c r="E34" s="8"/>
      <c r="F34" s="8"/>
      <c r="G34" s="8"/>
      <c r="H34" s="8"/>
      <c r="I34" s="8"/>
      <c r="J34" s="8"/>
      <c r="K34" s="13" t="s">
        <v>142</v>
      </c>
    </row>
    <row r="35" spans="1:11" x14ac:dyDescent="0.25">
      <c r="A35" s="18" t="s">
        <v>144</v>
      </c>
      <c r="B35" s="19" t="s">
        <v>145</v>
      </c>
      <c r="C35" s="8"/>
      <c r="D35" s="8"/>
      <c r="E35" s="8"/>
      <c r="F35" s="8"/>
      <c r="G35" s="8"/>
      <c r="H35" s="8"/>
      <c r="I35" s="8"/>
      <c r="J35" s="8"/>
      <c r="K35" s="8"/>
    </row>
    <row r="36" spans="1:11" ht="38.25" x14ac:dyDescent="0.25">
      <c r="A36" s="12">
        <v>1</v>
      </c>
      <c r="B36" s="12" t="s">
        <v>146</v>
      </c>
      <c r="C36" s="12" t="s">
        <v>147</v>
      </c>
      <c r="D36" s="13" t="s">
        <v>27</v>
      </c>
      <c r="E36" s="13">
        <v>15</v>
      </c>
      <c r="F36" s="13">
        <v>20</v>
      </c>
      <c r="G36" s="13">
        <v>20</v>
      </c>
      <c r="H36" s="13">
        <v>20</v>
      </c>
      <c r="I36" s="13">
        <v>25</v>
      </c>
      <c r="J36" s="13">
        <v>25</v>
      </c>
      <c r="K36" s="13" t="s">
        <v>156</v>
      </c>
    </row>
    <row r="37" spans="1:11" ht="25.5" x14ac:dyDescent="0.25">
      <c r="A37" s="12">
        <v>2</v>
      </c>
      <c r="B37" s="12" t="s">
        <v>148</v>
      </c>
      <c r="C37" s="12" t="s">
        <v>149</v>
      </c>
      <c r="D37" s="13" t="s">
        <v>27</v>
      </c>
      <c r="E37" s="13">
        <v>63</v>
      </c>
      <c r="F37" s="13">
        <v>105</v>
      </c>
      <c r="G37" s="13">
        <v>115</v>
      </c>
      <c r="H37" s="13">
        <v>115</v>
      </c>
      <c r="I37" s="13">
        <v>125</v>
      </c>
      <c r="J37" s="13">
        <v>125</v>
      </c>
      <c r="K37" s="13" t="s">
        <v>156</v>
      </c>
    </row>
    <row r="38" spans="1:11" ht="38.25" x14ac:dyDescent="0.25">
      <c r="A38" s="12">
        <v>3</v>
      </c>
      <c r="B38" s="12" t="s">
        <v>150</v>
      </c>
      <c r="C38" s="12" t="s">
        <v>151</v>
      </c>
      <c r="D38" s="13" t="s">
        <v>27</v>
      </c>
      <c r="E38" s="13">
        <v>200</v>
      </c>
      <c r="F38" s="13">
        <v>200</v>
      </c>
      <c r="G38" s="13">
        <v>200</v>
      </c>
      <c r="H38" s="13">
        <v>200</v>
      </c>
      <c r="I38" s="13">
        <v>200</v>
      </c>
      <c r="J38" s="13">
        <v>200</v>
      </c>
      <c r="K38" s="13" t="s">
        <v>156</v>
      </c>
    </row>
    <row r="39" spans="1:11" ht="51" x14ac:dyDescent="0.25">
      <c r="A39" s="12">
        <v>4</v>
      </c>
      <c r="B39" s="12" t="s">
        <v>152</v>
      </c>
      <c r="C39" s="12" t="s">
        <v>153</v>
      </c>
      <c r="D39" s="13" t="s">
        <v>27</v>
      </c>
      <c r="E39" s="13">
        <v>40</v>
      </c>
      <c r="F39" s="13">
        <v>55</v>
      </c>
      <c r="G39" s="13">
        <v>40</v>
      </c>
      <c r="H39" s="13">
        <v>40</v>
      </c>
      <c r="I39" s="13">
        <v>35</v>
      </c>
      <c r="J39" s="13">
        <v>35</v>
      </c>
      <c r="K39" s="13" t="s">
        <v>156</v>
      </c>
    </row>
    <row r="40" spans="1:11" ht="38.25" x14ac:dyDescent="0.25">
      <c r="A40" s="12">
        <v>5</v>
      </c>
      <c r="B40" s="12" t="s">
        <v>154</v>
      </c>
      <c r="C40" s="12" t="s">
        <v>155</v>
      </c>
      <c r="D40" s="13" t="s">
        <v>27</v>
      </c>
      <c r="E40" s="13">
        <v>462</v>
      </c>
      <c r="F40" s="13">
        <v>500</v>
      </c>
      <c r="G40" s="13">
        <v>600</v>
      </c>
      <c r="H40" s="13">
        <v>750</v>
      </c>
      <c r="I40" s="13">
        <v>800</v>
      </c>
      <c r="J40" s="13">
        <v>1000</v>
      </c>
      <c r="K40" s="13" t="s">
        <v>156</v>
      </c>
    </row>
    <row r="42" spans="1:11" x14ac:dyDescent="0.25">
      <c r="J42" s="46" t="s">
        <v>186</v>
      </c>
    </row>
    <row r="43" spans="1:11" x14ac:dyDescent="0.25">
      <c r="J43" s="46"/>
    </row>
    <row r="44" spans="1:11" x14ac:dyDescent="0.25">
      <c r="J44" s="46" t="s">
        <v>181</v>
      </c>
    </row>
    <row r="45" spans="1:11" x14ac:dyDescent="0.25">
      <c r="J45" s="46" t="s">
        <v>182</v>
      </c>
    </row>
    <row r="46" spans="1:11" x14ac:dyDescent="0.25">
      <c r="J46" s="46"/>
    </row>
    <row r="47" spans="1:11" x14ac:dyDescent="0.25">
      <c r="J47" s="46"/>
    </row>
    <row r="48" spans="1:11" x14ac:dyDescent="0.25">
      <c r="J48" s="46"/>
    </row>
    <row r="49" spans="10:10" x14ac:dyDescent="0.25">
      <c r="J49" s="47" t="s">
        <v>183</v>
      </c>
    </row>
    <row r="50" spans="10:10" x14ac:dyDescent="0.25">
      <c r="J50" s="46" t="s">
        <v>184</v>
      </c>
    </row>
    <row r="51" spans="10:10" x14ac:dyDescent="0.25">
      <c r="J51" s="46" t="s">
        <v>185</v>
      </c>
    </row>
  </sheetData>
  <mergeCells count="8">
    <mergeCell ref="A1:K1"/>
    <mergeCell ref="A3:A4"/>
    <mergeCell ref="K3:K4"/>
    <mergeCell ref="F3:J3"/>
    <mergeCell ref="E3:E4"/>
    <mergeCell ref="D3:D4"/>
    <mergeCell ref="C3:C4"/>
    <mergeCell ref="B3:B4"/>
  </mergeCells>
  <pageMargins left="0.39370078740157483" right="0.31496062992125984" top="0.74803149606299213" bottom="0.74803149606299213" header="0.31496062992125984" footer="0.31496062992125984"/>
  <pageSetup paperSize="512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8"/>
  <sheetViews>
    <sheetView zoomScale="80" zoomScaleNormal="80" workbookViewId="0">
      <selection activeCell="E53" sqref="E53"/>
    </sheetView>
  </sheetViews>
  <sheetFormatPr defaultColWidth="9.140625" defaultRowHeight="12.75" x14ac:dyDescent="0.2"/>
  <cols>
    <col min="1" max="1" width="4.28515625" style="22" customWidth="1"/>
    <col min="2" max="2" width="25.7109375" style="22" customWidth="1"/>
    <col min="3" max="3" width="3.42578125" style="22" customWidth="1"/>
    <col min="4" max="4" width="22" style="22" customWidth="1"/>
    <col min="5" max="5" width="33.28515625" style="22" customWidth="1"/>
    <col min="6" max="7" width="9.140625" style="22"/>
    <col min="8" max="8" width="12.42578125" style="22" bestFit="1" customWidth="1"/>
    <col min="9" max="9" width="9.140625" style="22"/>
    <col min="10" max="10" width="12.42578125" style="22" bestFit="1" customWidth="1"/>
    <col min="11" max="11" width="9.140625" style="22"/>
    <col min="12" max="12" width="13.7109375" style="22" customWidth="1"/>
    <col min="13" max="13" width="9.140625" style="22"/>
    <col min="14" max="14" width="12.42578125" style="22" bestFit="1" customWidth="1"/>
    <col min="15" max="15" width="9.140625" style="22"/>
    <col min="16" max="16" width="12.42578125" style="22" bestFit="1" customWidth="1"/>
    <col min="17" max="17" width="9.140625" style="22"/>
    <col min="18" max="18" width="21.5703125" style="31" customWidth="1"/>
    <col min="19" max="16384" width="9.140625" style="22"/>
  </cols>
  <sheetData>
    <row r="1" spans="1:18" x14ac:dyDescent="0.2">
      <c r="A1" s="137" t="s">
        <v>78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3" spans="1:18" x14ac:dyDescent="0.2">
      <c r="A3" s="142" t="s">
        <v>2</v>
      </c>
      <c r="B3" s="143" t="s">
        <v>160</v>
      </c>
      <c r="C3" s="142" t="s">
        <v>157</v>
      </c>
      <c r="D3" s="142"/>
      <c r="E3" s="32"/>
      <c r="F3" s="139" t="s">
        <v>74</v>
      </c>
      <c r="G3" s="144" t="s">
        <v>158</v>
      </c>
      <c r="H3" s="144"/>
      <c r="I3" s="144"/>
      <c r="J3" s="144"/>
      <c r="K3" s="144"/>
      <c r="L3" s="144"/>
      <c r="M3" s="144"/>
      <c r="N3" s="144"/>
      <c r="O3" s="144"/>
      <c r="P3" s="144"/>
      <c r="Q3" s="143" t="s">
        <v>159</v>
      </c>
      <c r="R3" s="142" t="s">
        <v>161</v>
      </c>
    </row>
    <row r="4" spans="1:18" x14ac:dyDescent="0.2">
      <c r="A4" s="142"/>
      <c r="B4" s="143"/>
      <c r="C4" s="142"/>
      <c r="D4" s="142"/>
      <c r="E4" s="33" t="s">
        <v>162</v>
      </c>
      <c r="F4" s="140"/>
      <c r="G4" s="138">
        <v>2018</v>
      </c>
      <c r="H4" s="138"/>
      <c r="I4" s="138">
        <v>2019</v>
      </c>
      <c r="J4" s="138"/>
      <c r="K4" s="138">
        <v>2020</v>
      </c>
      <c r="L4" s="138"/>
      <c r="M4" s="138">
        <v>2021</v>
      </c>
      <c r="N4" s="138"/>
      <c r="O4" s="138">
        <v>2022</v>
      </c>
      <c r="P4" s="138"/>
      <c r="Q4" s="143"/>
      <c r="R4" s="142"/>
    </row>
    <row r="5" spans="1:18" x14ac:dyDescent="0.2">
      <c r="A5" s="142"/>
      <c r="B5" s="143"/>
      <c r="C5" s="142"/>
      <c r="D5" s="142"/>
      <c r="E5" s="34"/>
      <c r="F5" s="141"/>
      <c r="G5" s="23" t="s">
        <v>79</v>
      </c>
      <c r="H5" s="23" t="s">
        <v>80</v>
      </c>
      <c r="I5" s="23" t="s">
        <v>79</v>
      </c>
      <c r="J5" s="23" t="s">
        <v>80</v>
      </c>
      <c r="K5" s="23" t="s">
        <v>79</v>
      </c>
      <c r="L5" s="23" t="s">
        <v>80</v>
      </c>
      <c r="M5" s="23" t="s">
        <v>79</v>
      </c>
      <c r="N5" s="23" t="s">
        <v>80</v>
      </c>
      <c r="O5" s="23" t="s">
        <v>79</v>
      </c>
      <c r="P5" s="23" t="s">
        <v>80</v>
      </c>
      <c r="Q5" s="143"/>
      <c r="R5" s="142"/>
    </row>
    <row r="6" spans="1:18" hidden="1" x14ac:dyDescent="0.2">
      <c r="A6" s="10" t="s">
        <v>88</v>
      </c>
      <c r="B6" s="10" t="s">
        <v>81</v>
      </c>
      <c r="C6" s="24"/>
      <c r="D6" s="25"/>
      <c r="E6" s="25"/>
      <c r="F6" s="26"/>
      <c r="G6" s="27"/>
      <c r="H6" s="27"/>
      <c r="I6" s="27"/>
      <c r="J6" s="27"/>
      <c r="K6" s="27"/>
      <c r="L6" s="27"/>
      <c r="M6" s="27"/>
      <c r="N6" s="27"/>
      <c r="O6" s="27"/>
      <c r="P6" s="27"/>
      <c r="Q6" s="28"/>
      <c r="R6" s="13"/>
    </row>
    <row r="7" spans="1:18" hidden="1" x14ac:dyDescent="0.2">
      <c r="A7" s="11">
        <v>1</v>
      </c>
      <c r="B7" s="12" t="s">
        <v>23</v>
      </c>
      <c r="C7" s="29"/>
      <c r="D7" s="30"/>
      <c r="E7" s="30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3" t="s">
        <v>87</v>
      </c>
    </row>
    <row r="8" spans="1:18" hidden="1" x14ac:dyDescent="0.2">
      <c r="A8" s="11">
        <v>2</v>
      </c>
      <c r="B8" s="12" t="s">
        <v>21</v>
      </c>
      <c r="C8" s="29"/>
      <c r="D8" s="30"/>
      <c r="E8" s="30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3" t="s">
        <v>87</v>
      </c>
    </row>
    <row r="9" spans="1:18" hidden="1" x14ac:dyDescent="0.2">
      <c r="A9" s="11">
        <v>3</v>
      </c>
      <c r="B9" s="12" t="s">
        <v>24</v>
      </c>
      <c r="C9" s="29"/>
      <c r="D9" s="30"/>
      <c r="E9" s="30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 t="s">
        <v>87</v>
      </c>
    </row>
    <row r="10" spans="1:18" hidden="1" x14ac:dyDescent="0.2">
      <c r="A10" s="10" t="s">
        <v>90</v>
      </c>
      <c r="B10" s="15" t="s">
        <v>91</v>
      </c>
      <c r="C10" s="29"/>
      <c r="D10" s="30"/>
      <c r="E10" s="30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3"/>
    </row>
    <row r="11" spans="1:18" ht="25.5" hidden="1" x14ac:dyDescent="0.2">
      <c r="A11" s="11">
        <v>1</v>
      </c>
      <c r="B11" s="12" t="s">
        <v>92</v>
      </c>
      <c r="C11" s="29"/>
      <c r="D11" s="30"/>
      <c r="E11" s="30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3" t="s">
        <v>115</v>
      </c>
    </row>
    <row r="12" spans="1:18" ht="25.5" hidden="1" x14ac:dyDescent="0.2">
      <c r="A12" s="11">
        <v>2</v>
      </c>
      <c r="B12" s="12" t="s">
        <v>94</v>
      </c>
      <c r="C12" s="29"/>
      <c r="D12" s="30"/>
      <c r="E12" s="30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3" t="s">
        <v>115</v>
      </c>
    </row>
    <row r="13" spans="1:18" ht="25.5" hidden="1" x14ac:dyDescent="0.2">
      <c r="A13" s="11">
        <v>3</v>
      </c>
      <c r="B13" s="12" t="s">
        <v>96</v>
      </c>
      <c r="C13" s="29"/>
      <c r="D13" s="30"/>
      <c r="E13" s="30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3" t="s">
        <v>115</v>
      </c>
    </row>
    <row r="14" spans="1:18" hidden="1" x14ac:dyDescent="0.2">
      <c r="A14" s="11">
        <v>4</v>
      </c>
      <c r="B14" s="12" t="s">
        <v>58</v>
      </c>
      <c r="C14" s="29"/>
      <c r="D14" s="30"/>
      <c r="E14" s="30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3" t="s">
        <v>115</v>
      </c>
    </row>
    <row r="15" spans="1:18" ht="25.5" hidden="1" x14ac:dyDescent="0.2">
      <c r="A15" s="11">
        <v>5</v>
      </c>
      <c r="B15" s="12" t="s">
        <v>99</v>
      </c>
      <c r="C15" s="29"/>
      <c r="D15" s="30"/>
      <c r="E15" s="30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3" t="s">
        <v>115</v>
      </c>
    </row>
    <row r="16" spans="1:18" ht="25.5" hidden="1" x14ac:dyDescent="0.2">
      <c r="A16" s="11">
        <v>6</v>
      </c>
      <c r="B16" s="12" t="s">
        <v>101</v>
      </c>
      <c r="C16" s="29"/>
      <c r="D16" s="30"/>
      <c r="E16" s="30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3" t="s">
        <v>115</v>
      </c>
    </row>
    <row r="17" spans="1:18" ht="25.5" hidden="1" x14ac:dyDescent="0.2">
      <c r="A17" s="11">
        <v>7</v>
      </c>
      <c r="B17" s="12" t="s">
        <v>103</v>
      </c>
      <c r="C17" s="29"/>
      <c r="D17" s="30"/>
      <c r="E17" s="30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3" t="s">
        <v>115</v>
      </c>
    </row>
    <row r="18" spans="1:18" ht="25.5" hidden="1" x14ac:dyDescent="0.2">
      <c r="A18" s="11">
        <v>8</v>
      </c>
      <c r="B18" s="12" t="s">
        <v>105</v>
      </c>
      <c r="C18" s="29"/>
      <c r="D18" s="30"/>
      <c r="E18" s="30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3" t="s">
        <v>115</v>
      </c>
    </row>
    <row r="19" spans="1:18" ht="25.5" hidden="1" x14ac:dyDescent="0.2">
      <c r="A19" s="11">
        <v>9</v>
      </c>
      <c r="B19" s="12" t="s">
        <v>107</v>
      </c>
      <c r="C19" s="29"/>
      <c r="D19" s="30"/>
      <c r="E19" s="30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3" t="s">
        <v>115</v>
      </c>
    </row>
    <row r="20" spans="1:18" ht="25.5" hidden="1" x14ac:dyDescent="0.2">
      <c r="A20" s="11">
        <v>10</v>
      </c>
      <c r="B20" s="12" t="s">
        <v>109</v>
      </c>
      <c r="C20" s="29"/>
      <c r="D20" s="30"/>
      <c r="E20" s="30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3" t="s">
        <v>115</v>
      </c>
    </row>
    <row r="21" spans="1:18" ht="25.5" hidden="1" x14ac:dyDescent="0.2">
      <c r="A21" s="11">
        <v>11</v>
      </c>
      <c r="B21" s="12" t="s">
        <v>111</v>
      </c>
      <c r="C21" s="29"/>
      <c r="D21" s="30"/>
      <c r="E21" s="30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3" t="s">
        <v>115</v>
      </c>
    </row>
    <row r="22" spans="1:18" ht="76.5" hidden="1" x14ac:dyDescent="0.2">
      <c r="A22" s="11">
        <v>12</v>
      </c>
      <c r="B22" s="12" t="s">
        <v>113</v>
      </c>
      <c r="C22" s="29"/>
      <c r="D22" s="30"/>
      <c r="E22" s="30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3" t="s">
        <v>115</v>
      </c>
    </row>
    <row r="23" spans="1:18" ht="25.5" hidden="1" x14ac:dyDescent="0.2">
      <c r="A23" s="10" t="s">
        <v>116</v>
      </c>
      <c r="B23" s="15" t="s">
        <v>117</v>
      </c>
      <c r="C23" s="29"/>
      <c r="D23" s="30"/>
      <c r="E23" s="30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3"/>
    </row>
    <row r="24" spans="1:18" ht="25.5" hidden="1" x14ac:dyDescent="0.2">
      <c r="A24" s="11">
        <v>1</v>
      </c>
      <c r="B24" s="12" t="s">
        <v>118</v>
      </c>
      <c r="C24" s="29"/>
      <c r="D24" s="30"/>
      <c r="E24" s="30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3" t="s">
        <v>122</v>
      </c>
    </row>
    <row r="25" spans="1:18" ht="38.25" hidden="1" x14ac:dyDescent="0.2">
      <c r="A25" s="11">
        <v>2</v>
      </c>
      <c r="B25" s="12" t="s">
        <v>120</v>
      </c>
      <c r="C25" s="29"/>
      <c r="D25" s="30"/>
      <c r="E25" s="30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3" t="s">
        <v>122</v>
      </c>
    </row>
    <row r="26" spans="1:18" ht="25.5" hidden="1" x14ac:dyDescent="0.2">
      <c r="A26" s="10" t="s">
        <v>123</v>
      </c>
      <c r="B26" s="15" t="s">
        <v>124</v>
      </c>
      <c r="C26" s="29"/>
      <c r="D26" s="30"/>
      <c r="E26" s="30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3"/>
    </row>
    <row r="27" spans="1:18" ht="38.25" hidden="1" x14ac:dyDescent="0.2">
      <c r="A27" s="20">
        <v>1</v>
      </c>
      <c r="B27" s="21" t="s">
        <v>125</v>
      </c>
      <c r="C27" s="29"/>
      <c r="D27" s="30"/>
      <c r="E27" s="30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3" t="s">
        <v>122</v>
      </c>
    </row>
    <row r="28" spans="1:18" ht="63.75" hidden="1" x14ac:dyDescent="0.2">
      <c r="A28" s="20">
        <v>2</v>
      </c>
      <c r="B28" s="21" t="s">
        <v>127</v>
      </c>
      <c r="C28" s="29"/>
      <c r="D28" s="30"/>
      <c r="E28" s="30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3" t="s">
        <v>122</v>
      </c>
    </row>
    <row r="29" spans="1:18" hidden="1" x14ac:dyDescent="0.2">
      <c r="A29" s="10" t="s">
        <v>130</v>
      </c>
      <c r="B29" s="14" t="s">
        <v>131</v>
      </c>
      <c r="C29" s="29"/>
      <c r="D29" s="30"/>
      <c r="E29" s="30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3"/>
    </row>
    <row r="30" spans="1:18" ht="25.5" hidden="1" x14ac:dyDescent="0.2">
      <c r="A30" s="12">
        <v>1</v>
      </c>
      <c r="B30" s="12" t="s">
        <v>132</v>
      </c>
      <c r="C30" s="29"/>
      <c r="D30" s="30"/>
      <c r="E30" s="30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3" t="s">
        <v>142</v>
      </c>
    </row>
    <row r="31" spans="1:18" ht="25.5" hidden="1" x14ac:dyDescent="0.2">
      <c r="A31" s="12">
        <v>2</v>
      </c>
      <c r="B31" s="12" t="s">
        <v>134</v>
      </c>
      <c r="C31" s="29"/>
      <c r="D31" s="30"/>
      <c r="E31" s="30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3" t="s">
        <v>143</v>
      </c>
    </row>
    <row r="32" spans="1:18" ht="38.25" hidden="1" x14ac:dyDescent="0.2">
      <c r="A32" s="12">
        <v>3</v>
      </c>
      <c r="B32" s="12" t="s">
        <v>136</v>
      </c>
      <c r="C32" s="29"/>
      <c r="D32" s="30"/>
      <c r="E32" s="30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3" t="s">
        <v>143</v>
      </c>
    </row>
    <row r="33" spans="1:18" ht="38.25" hidden="1" x14ac:dyDescent="0.2">
      <c r="A33" s="12">
        <v>4</v>
      </c>
      <c r="B33" s="12" t="s">
        <v>138</v>
      </c>
      <c r="C33" s="29"/>
      <c r="D33" s="30"/>
      <c r="E33" s="30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3" t="s">
        <v>143</v>
      </c>
    </row>
    <row r="34" spans="1:18" ht="38.25" hidden="1" x14ac:dyDescent="0.2">
      <c r="A34" s="12">
        <v>5</v>
      </c>
      <c r="B34" s="12" t="s">
        <v>140</v>
      </c>
      <c r="C34" s="29"/>
      <c r="D34" s="30"/>
      <c r="E34" s="30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3" t="s">
        <v>142</v>
      </c>
    </row>
    <row r="35" spans="1:18" x14ac:dyDescent="0.2">
      <c r="A35" s="10" t="s">
        <v>144</v>
      </c>
      <c r="B35" s="15" t="s">
        <v>145</v>
      </c>
      <c r="C35" s="29"/>
      <c r="D35" s="30"/>
      <c r="E35" s="30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3"/>
    </row>
    <row r="36" spans="1:18" ht="45" customHeight="1" x14ac:dyDescent="0.2">
      <c r="A36" s="12">
        <v>1</v>
      </c>
      <c r="B36" s="12" t="s">
        <v>146</v>
      </c>
      <c r="C36" s="131" t="s">
        <v>163</v>
      </c>
      <c r="D36" s="132"/>
      <c r="E36" s="30"/>
      <c r="F36" s="16"/>
      <c r="G36" s="16"/>
      <c r="H36" s="36"/>
      <c r="I36" s="16"/>
      <c r="J36" s="36"/>
      <c r="K36" s="16"/>
      <c r="L36" s="36"/>
      <c r="M36" s="16"/>
      <c r="N36" s="36"/>
      <c r="O36" s="16"/>
      <c r="P36" s="36"/>
      <c r="Q36" s="16"/>
      <c r="R36" s="13" t="s">
        <v>156</v>
      </c>
    </row>
    <row r="37" spans="1:18" ht="39" customHeight="1" x14ac:dyDescent="0.2">
      <c r="A37" s="12"/>
      <c r="B37" s="12"/>
      <c r="C37" s="135" t="s">
        <v>164</v>
      </c>
      <c r="D37" s="136"/>
      <c r="E37" s="35" t="s">
        <v>166</v>
      </c>
      <c r="F37" s="13" t="s">
        <v>171</v>
      </c>
      <c r="G37" s="13">
        <v>20</v>
      </c>
      <c r="H37" s="39">
        <v>75000000</v>
      </c>
      <c r="I37" s="13">
        <v>20</v>
      </c>
      <c r="J37" s="39">
        <v>65000000</v>
      </c>
      <c r="K37" s="13">
        <v>20</v>
      </c>
      <c r="L37" s="41">
        <v>65000000</v>
      </c>
      <c r="M37" s="13">
        <v>25</v>
      </c>
      <c r="N37" s="39">
        <v>75000000</v>
      </c>
      <c r="O37" s="13">
        <v>25</v>
      </c>
      <c r="P37" s="41">
        <v>75000000</v>
      </c>
      <c r="Q37" s="13">
        <v>110</v>
      </c>
      <c r="R37" s="13" t="s">
        <v>156</v>
      </c>
    </row>
    <row r="38" spans="1:18" ht="39" customHeight="1" x14ac:dyDescent="0.2">
      <c r="A38" s="12"/>
      <c r="B38" s="12"/>
      <c r="C38" s="135" t="s">
        <v>165</v>
      </c>
      <c r="D38" s="136"/>
      <c r="E38" s="35" t="s">
        <v>167</v>
      </c>
      <c r="F38" s="13" t="s">
        <v>187</v>
      </c>
      <c r="G38" s="13">
        <v>1</v>
      </c>
      <c r="H38" s="39">
        <v>100000000</v>
      </c>
      <c r="I38" s="13">
        <v>1</v>
      </c>
      <c r="J38" s="39">
        <v>100000000</v>
      </c>
      <c r="K38" s="13">
        <v>1</v>
      </c>
      <c r="L38" s="39">
        <v>100000000</v>
      </c>
      <c r="M38" s="13">
        <v>1</v>
      </c>
      <c r="N38" s="39">
        <v>110000000</v>
      </c>
      <c r="O38" s="13">
        <v>1</v>
      </c>
      <c r="P38" s="41">
        <v>125000000</v>
      </c>
      <c r="Q38" s="13">
        <v>5</v>
      </c>
      <c r="R38" s="13" t="s">
        <v>156</v>
      </c>
    </row>
    <row r="39" spans="1:18" ht="30" customHeight="1" x14ac:dyDescent="0.2">
      <c r="A39" s="12">
        <v>2</v>
      </c>
      <c r="B39" s="12" t="s">
        <v>148</v>
      </c>
      <c r="C39" s="131" t="s">
        <v>168</v>
      </c>
      <c r="D39" s="132"/>
      <c r="E39" s="30"/>
      <c r="F39" s="16"/>
      <c r="G39" s="13"/>
      <c r="H39" s="38"/>
      <c r="I39" s="16"/>
      <c r="J39" s="38"/>
      <c r="K39" s="16"/>
      <c r="L39" s="38"/>
      <c r="M39" s="16"/>
      <c r="N39" s="38"/>
      <c r="O39" s="16"/>
      <c r="P39" s="42"/>
      <c r="Q39" s="13"/>
      <c r="R39" s="13" t="s">
        <v>156</v>
      </c>
    </row>
    <row r="40" spans="1:18" s="40" customFormat="1" ht="37.5" customHeight="1" x14ac:dyDescent="0.25">
      <c r="A40" s="12"/>
      <c r="B40" s="12"/>
      <c r="C40" s="133" t="s">
        <v>169</v>
      </c>
      <c r="D40" s="134"/>
      <c r="E40" s="37" t="s">
        <v>170</v>
      </c>
      <c r="F40" s="13" t="s">
        <v>171</v>
      </c>
      <c r="G40" s="13">
        <v>63</v>
      </c>
      <c r="H40" s="39">
        <v>153200000</v>
      </c>
      <c r="I40" s="13">
        <v>115</v>
      </c>
      <c r="J40" s="39">
        <v>175000000</v>
      </c>
      <c r="K40" s="13">
        <v>115</v>
      </c>
      <c r="L40" s="39">
        <v>175000000</v>
      </c>
      <c r="M40" s="13">
        <v>125</v>
      </c>
      <c r="N40" s="39">
        <v>200000000</v>
      </c>
      <c r="O40" s="13">
        <v>125</v>
      </c>
      <c r="P40" s="41">
        <v>200000000</v>
      </c>
      <c r="Q40" s="13">
        <v>585</v>
      </c>
      <c r="R40" s="13" t="s">
        <v>156</v>
      </c>
    </row>
    <row r="41" spans="1:18" ht="42" customHeight="1" x14ac:dyDescent="0.2">
      <c r="A41" s="12">
        <v>3</v>
      </c>
      <c r="B41" s="12" t="s">
        <v>150</v>
      </c>
      <c r="C41" s="131" t="s">
        <v>172</v>
      </c>
      <c r="D41" s="132"/>
      <c r="E41" s="30"/>
      <c r="F41" s="16"/>
      <c r="G41" s="13"/>
      <c r="H41" s="36"/>
      <c r="I41" s="16"/>
      <c r="J41" s="36"/>
      <c r="K41" s="16"/>
      <c r="L41" s="38"/>
      <c r="M41" s="16"/>
      <c r="N41" s="36"/>
      <c r="O41" s="16"/>
      <c r="P41" s="36"/>
      <c r="Q41" s="13"/>
      <c r="R41" s="13" t="s">
        <v>156</v>
      </c>
    </row>
    <row r="42" spans="1:18" ht="47.25" customHeight="1" x14ac:dyDescent="0.2">
      <c r="A42" s="12"/>
      <c r="B42" s="12"/>
      <c r="C42" s="133" t="s">
        <v>173</v>
      </c>
      <c r="D42" s="134"/>
      <c r="E42" s="37" t="s">
        <v>174</v>
      </c>
      <c r="F42" s="13" t="s">
        <v>171</v>
      </c>
      <c r="G42" s="13">
        <v>200</v>
      </c>
      <c r="H42" s="39">
        <v>125000000</v>
      </c>
      <c r="I42" s="13">
        <v>200</v>
      </c>
      <c r="J42" s="39">
        <v>110000000</v>
      </c>
      <c r="K42" s="13">
        <v>200</v>
      </c>
      <c r="L42" s="39">
        <v>120000000</v>
      </c>
      <c r="M42" s="13">
        <v>200</v>
      </c>
      <c r="N42" s="39">
        <v>125000000</v>
      </c>
      <c r="O42" s="13">
        <v>20</v>
      </c>
      <c r="P42" s="41">
        <v>125000000</v>
      </c>
      <c r="Q42" s="13">
        <v>1000</v>
      </c>
      <c r="R42" s="13" t="s">
        <v>156</v>
      </c>
    </row>
    <row r="43" spans="1:18" ht="45.75" customHeight="1" x14ac:dyDescent="0.2">
      <c r="A43" s="12">
        <v>4</v>
      </c>
      <c r="B43" s="12" t="s">
        <v>152</v>
      </c>
      <c r="C43" s="131" t="s">
        <v>175</v>
      </c>
      <c r="D43" s="132"/>
      <c r="E43" s="30"/>
      <c r="F43" s="16"/>
      <c r="G43" s="13"/>
      <c r="H43" s="36"/>
      <c r="I43" s="16"/>
      <c r="J43" s="36"/>
      <c r="K43" s="16"/>
      <c r="L43" s="38"/>
      <c r="M43" s="16"/>
      <c r="N43" s="36"/>
      <c r="O43" s="16"/>
      <c r="P43" s="36"/>
      <c r="Q43" s="13"/>
      <c r="R43" s="13" t="s">
        <v>156</v>
      </c>
    </row>
    <row r="44" spans="1:18" ht="58.5" customHeight="1" x14ac:dyDescent="0.2">
      <c r="A44" s="12"/>
      <c r="B44" s="12"/>
      <c r="C44" s="133" t="s">
        <v>176</v>
      </c>
      <c r="D44" s="134"/>
      <c r="E44" s="37" t="s">
        <v>177</v>
      </c>
      <c r="F44" s="13" t="s">
        <v>171</v>
      </c>
      <c r="G44" s="13">
        <v>55</v>
      </c>
      <c r="H44" s="39">
        <v>300000000</v>
      </c>
      <c r="I44" s="13">
        <v>40</v>
      </c>
      <c r="J44" s="39">
        <v>300000000</v>
      </c>
      <c r="K44" s="13">
        <v>40</v>
      </c>
      <c r="L44" s="39">
        <v>300000000</v>
      </c>
      <c r="M44" s="13">
        <v>35</v>
      </c>
      <c r="N44" s="39">
        <v>300000000</v>
      </c>
      <c r="O44" s="13">
        <v>35</v>
      </c>
      <c r="P44" s="39">
        <v>300000000</v>
      </c>
      <c r="Q44" s="13">
        <v>205</v>
      </c>
      <c r="R44" s="13" t="s">
        <v>156</v>
      </c>
    </row>
    <row r="45" spans="1:18" ht="55.5" customHeight="1" x14ac:dyDescent="0.2">
      <c r="A45" s="12">
        <v>5</v>
      </c>
      <c r="B45" s="12" t="s">
        <v>154</v>
      </c>
      <c r="C45" s="131" t="s">
        <v>178</v>
      </c>
      <c r="D45" s="132"/>
      <c r="E45" s="37"/>
      <c r="F45" s="13"/>
      <c r="G45" s="13"/>
      <c r="H45" s="39"/>
      <c r="I45" s="13"/>
      <c r="J45" s="39"/>
      <c r="K45" s="11"/>
      <c r="L45" s="39"/>
      <c r="M45" s="13"/>
      <c r="N45" s="39"/>
      <c r="O45" s="13"/>
      <c r="P45" s="39"/>
      <c r="Q45" s="13"/>
      <c r="R45" s="13" t="s">
        <v>156</v>
      </c>
    </row>
    <row r="46" spans="1:18" ht="72.75" customHeight="1" x14ac:dyDescent="0.2">
      <c r="A46" s="12"/>
      <c r="B46" s="12"/>
      <c r="C46" s="133" t="s">
        <v>179</v>
      </c>
      <c r="D46" s="132"/>
      <c r="E46" s="37" t="s">
        <v>180</v>
      </c>
      <c r="F46" s="13" t="s">
        <v>171</v>
      </c>
      <c r="G46" s="13">
        <v>500</v>
      </c>
      <c r="H46" s="39">
        <v>125000000</v>
      </c>
      <c r="I46" s="13">
        <v>600</v>
      </c>
      <c r="J46" s="39">
        <v>400000000</v>
      </c>
      <c r="K46" s="13">
        <v>750</v>
      </c>
      <c r="L46" s="39">
        <v>400000000</v>
      </c>
      <c r="M46" s="13">
        <v>800</v>
      </c>
      <c r="N46" s="39">
        <v>40000000</v>
      </c>
      <c r="O46" s="13">
        <v>1000</v>
      </c>
      <c r="P46" s="39">
        <v>400000000</v>
      </c>
      <c r="Q46" s="13">
        <v>3650</v>
      </c>
      <c r="R46" s="13" t="s">
        <v>156</v>
      </c>
    </row>
    <row r="47" spans="1:18" ht="15.75" customHeight="1" x14ac:dyDescent="0.2">
      <c r="A47" s="43"/>
      <c r="B47" s="43"/>
      <c r="C47" s="44"/>
      <c r="D47" s="44"/>
      <c r="G47" s="31"/>
      <c r="H47" s="45"/>
      <c r="J47" s="45"/>
      <c r="L47" s="45"/>
      <c r="N47" s="45"/>
      <c r="P47" s="45"/>
    </row>
    <row r="48" spans="1:18" ht="14.25" x14ac:dyDescent="0.2">
      <c r="P48" s="48" t="s">
        <v>186</v>
      </c>
    </row>
    <row r="49" spans="16:16" ht="9" customHeight="1" x14ac:dyDescent="0.2">
      <c r="P49" s="48"/>
    </row>
    <row r="50" spans="16:16" ht="14.25" x14ac:dyDescent="0.2">
      <c r="P50" s="48" t="s">
        <v>181</v>
      </c>
    </row>
    <row r="51" spans="16:16" ht="14.25" x14ac:dyDescent="0.2">
      <c r="P51" s="48" t="s">
        <v>182</v>
      </c>
    </row>
    <row r="52" spans="16:16" ht="14.25" x14ac:dyDescent="0.2">
      <c r="P52" s="48"/>
    </row>
    <row r="53" spans="16:16" ht="7.5" customHeight="1" x14ac:dyDescent="0.2">
      <c r="P53" s="48"/>
    </row>
    <row r="54" spans="16:16" ht="14.25" x14ac:dyDescent="0.2">
      <c r="P54" s="48"/>
    </row>
    <row r="55" spans="16:16" ht="14.25" x14ac:dyDescent="0.2">
      <c r="P55" s="48"/>
    </row>
    <row r="56" spans="16:16" ht="15" x14ac:dyDescent="0.25">
      <c r="P56" s="49" t="s">
        <v>183</v>
      </c>
    </row>
    <row r="57" spans="16:16" ht="14.25" x14ac:dyDescent="0.2">
      <c r="P57" s="48" t="s">
        <v>184</v>
      </c>
    </row>
    <row r="58" spans="16:16" ht="14.25" x14ac:dyDescent="0.2">
      <c r="P58" s="48" t="s">
        <v>185</v>
      </c>
    </row>
  </sheetData>
  <mergeCells count="24">
    <mergeCell ref="A1:R1"/>
    <mergeCell ref="O4:P4"/>
    <mergeCell ref="F3:F5"/>
    <mergeCell ref="R3:R5"/>
    <mergeCell ref="A3:A5"/>
    <mergeCell ref="B3:B5"/>
    <mergeCell ref="C3:D5"/>
    <mergeCell ref="G3:P3"/>
    <mergeCell ref="Q3:Q5"/>
    <mergeCell ref="G4:H4"/>
    <mergeCell ref="I4:J4"/>
    <mergeCell ref="K4:L4"/>
    <mergeCell ref="M4:N4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6:D46"/>
    <mergeCell ref="C45:D45"/>
  </mergeCells>
  <pageMargins left="0.39370078740157483" right="0.31496062992125984" top="0.74803149606299213" bottom="0.74803149606299213" header="0.31496062992125984" footer="0.31496062992125984"/>
  <pageSetup paperSize="512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33"/>
  <sheetViews>
    <sheetView zoomScale="80" zoomScaleNormal="80" workbookViewId="0">
      <selection activeCell="J28" sqref="J28"/>
    </sheetView>
  </sheetViews>
  <sheetFormatPr defaultColWidth="43.5703125" defaultRowHeight="15" x14ac:dyDescent="0.25"/>
  <cols>
    <col min="1" max="1" width="2.28515625" customWidth="1"/>
    <col min="2" max="2" width="49.85546875" customWidth="1"/>
    <col min="3" max="3" width="50.140625" customWidth="1"/>
    <col min="4" max="4" width="10.85546875" customWidth="1"/>
    <col min="5" max="5" width="16.42578125" style="54" customWidth="1"/>
    <col min="6" max="6" width="11.140625" customWidth="1"/>
    <col min="7" max="7" width="14.5703125" style="54" customWidth="1"/>
    <col min="8" max="8" width="10.28515625" style="65" customWidth="1"/>
    <col min="9" max="9" width="10.85546875" style="65" customWidth="1"/>
    <col min="10" max="10" width="37" customWidth="1"/>
  </cols>
  <sheetData>
    <row r="1" spans="2:10" x14ac:dyDescent="0.25">
      <c r="B1" s="53" t="s">
        <v>228</v>
      </c>
    </row>
    <row r="3" spans="2:10" x14ac:dyDescent="0.25">
      <c r="B3" s="50" t="s">
        <v>219</v>
      </c>
      <c r="C3" s="50" t="s">
        <v>162</v>
      </c>
      <c r="D3" s="130" t="s">
        <v>79</v>
      </c>
      <c r="E3" s="130"/>
      <c r="F3" s="130" t="s">
        <v>222</v>
      </c>
      <c r="G3" s="130"/>
      <c r="H3" s="145" t="s">
        <v>226</v>
      </c>
      <c r="I3" s="145"/>
    </row>
    <row r="4" spans="2:10" ht="21" customHeight="1" x14ac:dyDescent="0.25">
      <c r="B4" s="26" t="s">
        <v>188</v>
      </c>
      <c r="C4" s="52"/>
      <c r="D4" s="9" t="s">
        <v>220</v>
      </c>
      <c r="E4" s="55" t="s">
        <v>221</v>
      </c>
      <c r="F4" s="9" t="s">
        <v>220</v>
      </c>
      <c r="G4" s="55" t="s">
        <v>221</v>
      </c>
      <c r="H4" s="66" t="s">
        <v>220</v>
      </c>
      <c r="I4" s="66" t="s">
        <v>221</v>
      </c>
    </row>
    <row r="5" spans="2:10" ht="45.75" customHeight="1" x14ac:dyDescent="0.25">
      <c r="B5" s="26" t="s">
        <v>189</v>
      </c>
      <c r="C5" s="52"/>
      <c r="D5" s="51"/>
      <c r="E5" s="56"/>
      <c r="F5" s="51"/>
      <c r="G5" s="56"/>
      <c r="H5" s="67"/>
      <c r="I5" s="67"/>
    </row>
    <row r="6" spans="2:10" ht="42" customHeight="1" x14ac:dyDescent="0.25">
      <c r="B6" s="17" t="s">
        <v>190</v>
      </c>
      <c r="C6" s="35" t="s">
        <v>191</v>
      </c>
      <c r="D6" s="51">
        <v>35</v>
      </c>
      <c r="E6" s="56">
        <f>60974300+19999000</f>
        <v>80973300</v>
      </c>
      <c r="F6" s="51">
        <v>45</v>
      </c>
      <c r="G6" s="56">
        <v>76285845</v>
      </c>
      <c r="H6" s="67">
        <f>F6/D6</f>
        <v>1.2857142857142858</v>
      </c>
      <c r="I6" s="67">
        <f>G6/E6</f>
        <v>0.9421111032896029</v>
      </c>
    </row>
    <row r="7" spans="2:10" ht="21.75" customHeight="1" x14ac:dyDescent="0.25">
      <c r="B7" s="17" t="s">
        <v>192</v>
      </c>
      <c r="C7" s="35" t="s">
        <v>194</v>
      </c>
      <c r="D7" s="51">
        <v>0</v>
      </c>
      <c r="E7" s="56">
        <v>0</v>
      </c>
      <c r="F7" s="51">
        <v>0</v>
      </c>
      <c r="G7" s="56">
        <v>0</v>
      </c>
      <c r="H7" s="67" t="e">
        <f t="shared" ref="H7:H31" si="0">F7/D7</f>
        <v>#DIV/0!</v>
      </c>
      <c r="I7" s="67" t="e">
        <f t="shared" ref="I7:I33" si="1">G7/E7</f>
        <v>#DIV/0!</v>
      </c>
      <c r="J7" s="57" t="s">
        <v>223</v>
      </c>
    </row>
    <row r="8" spans="2:10" ht="46.5" customHeight="1" x14ac:dyDescent="0.25">
      <c r="B8" s="17" t="s">
        <v>192</v>
      </c>
      <c r="C8" s="35" t="s">
        <v>193</v>
      </c>
      <c r="D8" s="51">
        <v>10</v>
      </c>
      <c r="E8" s="56">
        <v>2610850</v>
      </c>
      <c r="F8" s="51">
        <v>0</v>
      </c>
      <c r="G8" s="56">
        <v>0</v>
      </c>
      <c r="H8" s="67">
        <f t="shared" si="0"/>
        <v>0</v>
      </c>
      <c r="I8" s="67">
        <f t="shared" si="1"/>
        <v>0</v>
      </c>
      <c r="J8" s="58" t="s">
        <v>224</v>
      </c>
    </row>
    <row r="9" spans="2:10" ht="32.25" customHeight="1" x14ac:dyDescent="0.25">
      <c r="B9" s="17" t="s">
        <v>197</v>
      </c>
      <c r="C9" s="35" t="s">
        <v>198</v>
      </c>
      <c r="D9" s="51">
        <v>41</v>
      </c>
      <c r="E9" s="56">
        <v>90789600</v>
      </c>
      <c r="F9" s="51">
        <v>41</v>
      </c>
      <c r="G9" s="56">
        <v>90537600</v>
      </c>
      <c r="H9" s="67">
        <f t="shared" si="0"/>
        <v>1</v>
      </c>
      <c r="I9" s="67">
        <f t="shared" si="1"/>
        <v>0.9972243516878585</v>
      </c>
    </row>
    <row r="10" spans="2:10" ht="30" customHeight="1" x14ac:dyDescent="0.25">
      <c r="B10" s="17" t="s">
        <v>195</v>
      </c>
      <c r="C10" s="35" t="s">
        <v>196</v>
      </c>
      <c r="D10" s="51">
        <v>26</v>
      </c>
      <c r="E10" s="56">
        <v>4010550</v>
      </c>
      <c r="F10" s="51">
        <v>0</v>
      </c>
      <c r="G10" s="56">
        <v>0</v>
      </c>
      <c r="H10" s="67">
        <f t="shared" si="0"/>
        <v>0</v>
      </c>
      <c r="I10" s="67">
        <f t="shared" si="1"/>
        <v>0</v>
      </c>
      <c r="J10" s="57" t="s">
        <v>224</v>
      </c>
    </row>
    <row r="11" spans="2:10" x14ac:dyDescent="0.25">
      <c r="B11" s="17"/>
      <c r="C11" s="35"/>
      <c r="D11" s="59">
        <f>SUM(D6:D10)</f>
        <v>112</v>
      </c>
      <c r="E11" s="60">
        <f t="shared" ref="E11:G11" si="2">SUM(E6:E10)</f>
        <v>178384300</v>
      </c>
      <c r="F11" s="59">
        <f>SUM(F6:F10)+21</f>
        <v>107</v>
      </c>
      <c r="G11" s="61">
        <f t="shared" si="2"/>
        <v>166823445</v>
      </c>
      <c r="H11" s="68">
        <f t="shared" si="0"/>
        <v>0.9553571428571429</v>
      </c>
      <c r="I11" s="68">
        <f t="shared" si="1"/>
        <v>0.9351912976646487</v>
      </c>
      <c r="J11" s="57" t="s">
        <v>227</v>
      </c>
    </row>
    <row r="12" spans="2:10" x14ac:dyDescent="0.25">
      <c r="B12" s="26" t="s">
        <v>199</v>
      </c>
      <c r="C12" s="52"/>
      <c r="D12" s="51"/>
      <c r="E12" s="56"/>
      <c r="F12" s="51"/>
      <c r="G12" s="56"/>
      <c r="H12" s="67"/>
      <c r="I12" s="67"/>
    </row>
    <row r="13" spans="2:10" ht="17.25" customHeight="1" x14ac:dyDescent="0.25">
      <c r="B13" s="26" t="s">
        <v>200</v>
      </c>
      <c r="C13" s="52"/>
      <c r="D13" s="51"/>
      <c r="E13" s="56"/>
      <c r="F13" s="51"/>
      <c r="G13" s="56"/>
      <c r="H13" s="67"/>
      <c r="I13" s="67"/>
    </row>
    <row r="14" spans="2:10" ht="19.5" customHeight="1" x14ac:dyDescent="0.25">
      <c r="B14" s="17" t="s">
        <v>201</v>
      </c>
      <c r="C14" s="17" t="s">
        <v>202</v>
      </c>
      <c r="D14" s="51">
        <v>55</v>
      </c>
      <c r="E14" s="56">
        <v>21541000</v>
      </c>
      <c r="F14" s="51">
        <v>72</v>
      </c>
      <c r="G14" s="56">
        <v>12091000</v>
      </c>
      <c r="H14" s="67">
        <f t="shared" si="0"/>
        <v>1.3090909090909091</v>
      </c>
      <c r="I14" s="67">
        <f t="shared" si="1"/>
        <v>0.56130170372777499</v>
      </c>
    </row>
    <row r="15" spans="2:10" ht="21" customHeight="1" x14ac:dyDescent="0.25">
      <c r="B15" s="17" t="s">
        <v>203</v>
      </c>
      <c r="C15" s="17" t="s">
        <v>204</v>
      </c>
      <c r="D15" s="51">
        <v>30</v>
      </c>
      <c r="E15" s="56">
        <v>11666000</v>
      </c>
      <c r="F15" s="51">
        <v>3</v>
      </c>
      <c r="G15" s="56">
        <v>1013500</v>
      </c>
      <c r="H15" s="67">
        <f t="shared" si="0"/>
        <v>0.1</v>
      </c>
      <c r="I15" s="67">
        <f t="shared" si="1"/>
        <v>8.6876392936739238E-2</v>
      </c>
    </row>
    <row r="16" spans="2:10" ht="31.5" customHeight="1" x14ac:dyDescent="0.25">
      <c r="B16" s="17" t="s">
        <v>205</v>
      </c>
      <c r="C16" s="17" t="s">
        <v>206</v>
      </c>
      <c r="D16" s="51">
        <v>100</v>
      </c>
      <c r="E16" s="56">
        <v>165712850</v>
      </c>
      <c r="F16" s="51">
        <v>100</v>
      </c>
      <c r="G16" s="56">
        <v>165312850</v>
      </c>
      <c r="H16" s="67">
        <f t="shared" si="0"/>
        <v>1</v>
      </c>
      <c r="I16" s="67">
        <f t="shared" si="1"/>
        <v>0.99758618598376647</v>
      </c>
    </row>
    <row r="17" spans="2:12" x14ac:dyDescent="0.25">
      <c r="B17" s="17"/>
      <c r="C17" s="17"/>
      <c r="D17" s="59">
        <f>SUM(D14:D16)</f>
        <v>185</v>
      </c>
      <c r="E17" s="61">
        <f>SUM(E14:E16)</f>
        <v>198919850</v>
      </c>
      <c r="F17" s="59">
        <f t="shared" ref="F17:G17" si="3">SUM(F14:F16)</f>
        <v>175</v>
      </c>
      <c r="G17" s="61">
        <f t="shared" si="3"/>
        <v>178417350</v>
      </c>
      <c r="H17" s="68">
        <f t="shared" si="0"/>
        <v>0.94594594594594594</v>
      </c>
      <c r="I17" s="68">
        <f t="shared" si="1"/>
        <v>0.89693084928427202</v>
      </c>
    </row>
    <row r="18" spans="2:12" x14ac:dyDescent="0.25">
      <c r="B18" s="26" t="s">
        <v>207</v>
      </c>
      <c r="C18" s="11"/>
      <c r="D18" s="51"/>
      <c r="E18" s="56"/>
      <c r="F18" s="51"/>
      <c r="G18" s="56"/>
      <c r="H18" s="67"/>
      <c r="I18" s="67"/>
    </row>
    <row r="19" spans="2:12" ht="31.5" customHeight="1" x14ac:dyDescent="0.25">
      <c r="B19" s="26" t="s">
        <v>208</v>
      </c>
      <c r="C19" s="11"/>
      <c r="D19" s="51"/>
      <c r="E19" s="56"/>
      <c r="F19" s="51"/>
      <c r="G19" s="56"/>
      <c r="H19" s="67"/>
      <c r="I19" s="67"/>
    </row>
    <row r="20" spans="2:12" ht="44.25" customHeight="1" x14ac:dyDescent="0.25">
      <c r="B20" s="17" t="s">
        <v>209</v>
      </c>
      <c r="C20" s="17" t="s">
        <v>210</v>
      </c>
      <c r="D20" s="51">
        <v>300</v>
      </c>
      <c r="E20" s="56">
        <v>128084050</v>
      </c>
      <c r="F20" s="51">
        <v>300</v>
      </c>
      <c r="G20" s="56">
        <v>57216000</v>
      </c>
      <c r="H20" s="67">
        <f t="shared" si="0"/>
        <v>1</v>
      </c>
      <c r="I20" s="67">
        <f t="shared" si="1"/>
        <v>0.44670667425022864</v>
      </c>
      <c r="J20" s="57" t="s">
        <v>225</v>
      </c>
    </row>
    <row r="21" spans="2:12" x14ac:dyDescent="0.25">
      <c r="B21" s="17"/>
      <c r="C21" s="17"/>
      <c r="D21" s="59">
        <f>SUM(D20)</f>
        <v>300</v>
      </c>
      <c r="E21" s="61">
        <f t="shared" ref="E21:G21" si="4">SUM(E20)</f>
        <v>128084050</v>
      </c>
      <c r="F21" s="59">
        <f t="shared" si="4"/>
        <v>300</v>
      </c>
      <c r="G21" s="61">
        <f t="shared" si="4"/>
        <v>57216000</v>
      </c>
      <c r="H21" s="68">
        <f t="shared" si="0"/>
        <v>1</v>
      </c>
      <c r="I21" s="68">
        <f t="shared" si="1"/>
        <v>0.44670667425022864</v>
      </c>
    </row>
    <row r="22" spans="2:12" x14ac:dyDescent="0.25">
      <c r="B22" s="26" t="s">
        <v>188</v>
      </c>
      <c r="C22" s="11"/>
      <c r="D22" s="51"/>
      <c r="E22" s="56"/>
      <c r="F22" s="51"/>
      <c r="G22" s="56"/>
      <c r="H22" s="67"/>
      <c r="I22" s="67"/>
    </row>
    <row r="23" spans="2:12" ht="45.75" customHeight="1" x14ac:dyDescent="0.25">
      <c r="B23" s="26" t="s">
        <v>189</v>
      </c>
      <c r="C23" s="11"/>
      <c r="D23" s="51"/>
      <c r="E23" s="56"/>
      <c r="F23" s="51"/>
      <c r="G23" s="56"/>
      <c r="H23" s="67"/>
      <c r="I23" s="67"/>
      <c r="J23">
        <v>107</v>
      </c>
      <c r="K23">
        <v>7478</v>
      </c>
      <c r="L23" t="s">
        <v>229</v>
      </c>
    </row>
    <row r="24" spans="2:12" ht="30" customHeight="1" x14ac:dyDescent="0.25">
      <c r="B24" s="17" t="s">
        <v>190</v>
      </c>
      <c r="C24" s="17" t="s">
        <v>211</v>
      </c>
      <c r="D24" s="51">
        <v>10</v>
      </c>
      <c r="E24" s="56">
        <v>7194000</v>
      </c>
      <c r="F24" s="51">
        <v>10</v>
      </c>
      <c r="G24" s="56">
        <f>3597000*2</f>
        <v>7194000</v>
      </c>
      <c r="H24" s="67">
        <f t="shared" si="0"/>
        <v>1</v>
      </c>
      <c r="I24" s="67">
        <f t="shared" si="1"/>
        <v>1</v>
      </c>
      <c r="J24">
        <v>175</v>
      </c>
      <c r="K24">
        <f>1867+4596</f>
        <v>6463</v>
      </c>
      <c r="L24" t="s">
        <v>230</v>
      </c>
    </row>
    <row r="25" spans="2:12" ht="30" customHeight="1" x14ac:dyDescent="0.25">
      <c r="B25" s="17" t="s">
        <v>195</v>
      </c>
      <c r="C25" s="17" t="s">
        <v>212</v>
      </c>
      <c r="D25" s="51">
        <v>51</v>
      </c>
      <c r="E25" s="56">
        <v>186745700</v>
      </c>
      <c r="F25" s="51">
        <v>67</v>
      </c>
      <c r="G25" s="56">
        <v>183969383</v>
      </c>
      <c r="H25" s="67">
        <f t="shared" si="0"/>
        <v>1.3137254901960784</v>
      </c>
      <c r="I25" s="67">
        <f t="shared" si="1"/>
        <v>0.98513316772487936</v>
      </c>
      <c r="J25">
        <v>300</v>
      </c>
      <c r="K25">
        <v>8754</v>
      </c>
      <c r="L25" t="s">
        <v>231</v>
      </c>
    </row>
    <row r="26" spans="2:12" ht="30" customHeight="1" x14ac:dyDescent="0.25">
      <c r="B26" s="17" t="s">
        <v>213</v>
      </c>
      <c r="C26" s="17" t="s">
        <v>214</v>
      </c>
      <c r="D26" s="51">
        <v>51</v>
      </c>
      <c r="E26" s="56">
        <v>26450000</v>
      </c>
      <c r="F26" s="51">
        <v>56</v>
      </c>
      <c r="G26" s="56">
        <v>7350000</v>
      </c>
      <c r="H26" s="67">
        <f t="shared" si="0"/>
        <v>1.0980392156862746</v>
      </c>
      <c r="I26" s="67">
        <f t="shared" si="1"/>
        <v>0.27788279773156899</v>
      </c>
      <c r="J26">
        <v>77</v>
      </c>
      <c r="K26">
        <v>99</v>
      </c>
      <c r="L26" t="s">
        <v>232</v>
      </c>
    </row>
    <row r="27" spans="2:12" x14ac:dyDescent="0.25">
      <c r="B27" s="17"/>
      <c r="C27" s="17"/>
      <c r="D27" s="59">
        <f>SUM(D24:D26)-51</f>
        <v>61</v>
      </c>
      <c r="E27" s="61">
        <f t="shared" ref="E27:G27" si="5">SUM(E24:E26)</f>
        <v>220389700</v>
      </c>
      <c r="F27" s="59">
        <f>SUM(F24:F26)-56</f>
        <v>77</v>
      </c>
      <c r="G27" s="61">
        <f t="shared" si="5"/>
        <v>198513383</v>
      </c>
      <c r="H27" s="68">
        <f t="shared" si="0"/>
        <v>1.2622950819672132</v>
      </c>
      <c r="I27" s="68">
        <f t="shared" si="1"/>
        <v>0.9007380245084049</v>
      </c>
      <c r="J27">
        <f>SUM(J23:J26)</f>
        <v>659</v>
      </c>
      <c r="K27">
        <f>SUM(K23:K26)</f>
        <v>22794</v>
      </c>
    </row>
    <row r="28" spans="2:12" x14ac:dyDescent="0.25">
      <c r="B28" s="26" t="s">
        <v>215</v>
      </c>
      <c r="C28" s="17"/>
      <c r="D28" s="51"/>
      <c r="E28" s="56"/>
      <c r="F28" s="51"/>
      <c r="G28" s="56"/>
      <c r="H28" s="67"/>
      <c r="I28" s="67"/>
      <c r="K28" s="71">
        <f>659/22794*100</f>
        <v>2.8911116960603667</v>
      </c>
    </row>
    <row r="29" spans="2:12" ht="29.25" customHeight="1" x14ac:dyDescent="0.25">
      <c r="B29" s="26" t="s">
        <v>216</v>
      </c>
      <c r="C29" s="17"/>
      <c r="D29" s="51"/>
      <c r="E29" s="56"/>
      <c r="F29" s="51"/>
      <c r="G29" s="56"/>
      <c r="H29" s="67"/>
      <c r="I29" s="67"/>
    </row>
    <row r="30" spans="2:12" ht="33.75" customHeight="1" x14ac:dyDescent="0.25">
      <c r="B30" s="17" t="s">
        <v>217</v>
      </c>
      <c r="C30" s="17" t="s">
        <v>218</v>
      </c>
      <c r="D30" s="51">
        <v>1000</v>
      </c>
      <c r="E30" s="56">
        <v>345510000</v>
      </c>
      <c r="F30" s="51">
        <v>881</v>
      </c>
      <c r="G30" s="56">
        <v>335665000</v>
      </c>
      <c r="H30" s="67">
        <f t="shared" si="0"/>
        <v>0.88100000000000001</v>
      </c>
      <c r="I30" s="67">
        <f t="shared" si="1"/>
        <v>0.97150588984399877</v>
      </c>
    </row>
    <row r="31" spans="2:12" x14ac:dyDescent="0.25">
      <c r="B31" s="8"/>
      <c r="C31" s="8"/>
      <c r="D31" s="63">
        <f>SUM(D30)</f>
        <v>1000</v>
      </c>
      <c r="E31" s="64">
        <f t="shared" ref="E31:G31" si="6">SUM(E30)</f>
        <v>345510000</v>
      </c>
      <c r="F31" s="63">
        <f t="shared" si="6"/>
        <v>881</v>
      </c>
      <c r="G31" s="64">
        <f t="shared" si="6"/>
        <v>335665000</v>
      </c>
      <c r="H31" s="68">
        <f t="shared" si="0"/>
        <v>0.88100000000000001</v>
      </c>
      <c r="I31" s="68">
        <f t="shared" si="1"/>
        <v>0.97150588984399877</v>
      </c>
    </row>
    <row r="32" spans="2:12" x14ac:dyDescent="0.25">
      <c r="B32" s="8"/>
      <c r="C32" s="8"/>
      <c r="D32" s="8"/>
      <c r="E32" s="62"/>
      <c r="F32" s="8"/>
      <c r="G32" s="62"/>
      <c r="H32" s="69"/>
      <c r="I32" s="68"/>
    </row>
    <row r="33" spans="2:9" x14ac:dyDescent="0.25">
      <c r="B33" s="8"/>
      <c r="C33" s="8"/>
      <c r="D33" s="8"/>
      <c r="E33" s="70">
        <f>E11+E17+E21+E27+E31</f>
        <v>1071287900</v>
      </c>
      <c r="F33" s="70"/>
      <c r="G33" s="70">
        <f t="shared" ref="G33" si="7">G11+G17+G21+G27+G31</f>
        <v>936635178</v>
      </c>
      <c r="H33" s="62"/>
      <c r="I33" s="68">
        <f t="shared" si="1"/>
        <v>0.87430762356225622</v>
      </c>
    </row>
  </sheetData>
  <mergeCells count="3">
    <mergeCell ref="D3:E3"/>
    <mergeCell ref="F3:G3"/>
    <mergeCell ref="H3:I3"/>
  </mergeCells>
  <pageMargins left="0.23622047244094491" right="0.23622047244094491" top="0.15748031496062992" bottom="0.15748031496062992" header="0.31496062992125984" footer="0.31496062992125984"/>
  <pageSetup paperSize="14" scale="74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37"/>
  <sheetViews>
    <sheetView tabSelected="1" topLeftCell="A16" zoomScale="68" zoomScaleNormal="68" workbookViewId="0">
      <selection activeCell="J33" sqref="J33"/>
    </sheetView>
  </sheetViews>
  <sheetFormatPr defaultColWidth="43.5703125" defaultRowHeight="15" x14ac:dyDescent="0.25"/>
  <cols>
    <col min="1" max="1" width="17" style="105" customWidth="1"/>
    <col min="2" max="2" width="51.85546875" style="57" customWidth="1"/>
    <col min="3" max="3" width="50.140625" style="57" customWidth="1"/>
    <col min="4" max="4" width="10.85546875" style="57" customWidth="1"/>
    <col min="5" max="6" width="20.42578125" style="80" customWidth="1"/>
    <col min="7" max="7" width="1.5703125" style="80" customWidth="1"/>
    <col min="8" max="11" width="10.7109375" style="80" customWidth="1"/>
    <col min="12" max="12" width="10.7109375" style="123" customWidth="1"/>
    <col min="13" max="13" width="1.140625" style="80" customWidth="1"/>
    <col min="14" max="14" width="11.140625" style="57" customWidth="1"/>
    <col min="15" max="15" width="16.140625" style="80" customWidth="1"/>
    <col min="16" max="16" width="13" style="81" customWidth="1"/>
    <col min="17" max="17" width="14.85546875" style="81" customWidth="1"/>
    <col min="18" max="18" width="24.42578125" style="57" customWidth="1"/>
    <col min="19" max="19" width="13.28515625" style="57" customWidth="1"/>
    <col min="20" max="20" width="11.5703125" style="57" customWidth="1"/>
    <col min="21" max="16384" width="43.5703125" style="57"/>
  </cols>
  <sheetData>
    <row r="1" spans="1:19" ht="21" x14ac:dyDescent="0.25">
      <c r="B1" s="146" t="s">
        <v>246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3" spans="1:19" ht="34.5" customHeight="1" x14ac:dyDescent="0.25">
      <c r="B3" s="149" t="s">
        <v>219</v>
      </c>
      <c r="C3" s="149" t="s">
        <v>162</v>
      </c>
      <c r="D3" s="147" t="s">
        <v>79</v>
      </c>
      <c r="E3" s="147"/>
      <c r="F3" s="154" t="s">
        <v>255</v>
      </c>
      <c r="G3" s="119"/>
      <c r="H3" s="151" t="s">
        <v>249</v>
      </c>
      <c r="I3" s="153"/>
      <c r="J3" s="153"/>
      <c r="K3" s="153"/>
      <c r="L3" s="152"/>
      <c r="M3" s="112"/>
      <c r="N3" s="151" t="s">
        <v>222</v>
      </c>
      <c r="O3" s="152"/>
      <c r="P3" s="148" t="s">
        <v>226</v>
      </c>
      <c r="Q3" s="148"/>
    </row>
    <row r="4" spans="1:19" ht="34.5" customHeight="1" x14ac:dyDescent="0.25">
      <c r="B4" s="150"/>
      <c r="C4" s="150"/>
      <c r="D4" s="95" t="s">
        <v>220</v>
      </c>
      <c r="E4" s="96" t="s">
        <v>221</v>
      </c>
      <c r="F4" s="155"/>
      <c r="G4" s="113"/>
      <c r="H4" s="96" t="s">
        <v>247</v>
      </c>
      <c r="I4" s="96" t="s">
        <v>250</v>
      </c>
      <c r="J4" s="96" t="s">
        <v>251</v>
      </c>
      <c r="K4" s="96" t="s">
        <v>252</v>
      </c>
      <c r="L4" s="96" t="s">
        <v>235</v>
      </c>
      <c r="M4" s="113"/>
      <c r="N4" s="95" t="s">
        <v>251</v>
      </c>
      <c r="O4" s="96" t="s">
        <v>221</v>
      </c>
      <c r="P4" s="97" t="s">
        <v>220</v>
      </c>
      <c r="Q4" s="97" t="s">
        <v>221</v>
      </c>
    </row>
    <row r="5" spans="1:19" ht="20.100000000000001" customHeight="1" x14ac:dyDescent="0.25">
      <c r="B5" s="82" t="s">
        <v>188</v>
      </c>
      <c r="C5" s="83"/>
      <c r="D5" s="72"/>
      <c r="E5" s="73"/>
      <c r="F5" s="73"/>
      <c r="G5" s="113"/>
      <c r="H5" s="73"/>
      <c r="I5" s="73"/>
      <c r="J5" s="73"/>
      <c r="K5" s="73"/>
      <c r="L5" s="120"/>
      <c r="M5" s="113"/>
      <c r="N5" s="72"/>
      <c r="O5" s="73"/>
      <c r="P5" s="74"/>
      <c r="Q5" s="74"/>
    </row>
    <row r="6" spans="1:19" ht="71.25" customHeight="1" x14ac:dyDescent="0.25">
      <c r="A6" s="105" t="s">
        <v>241</v>
      </c>
      <c r="B6" s="99" t="s">
        <v>189</v>
      </c>
      <c r="C6" s="83"/>
      <c r="D6" s="75"/>
      <c r="E6" s="108"/>
      <c r="F6" s="108"/>
      <c r="G6" s="114"/>
      <c r="H6" s="108"/>
      <c r="I6" s="108"/>
      <c r="J6" s="108"/>
      <c r="K6" s="108"/>
      <c r="L6" s="109"/>
      <c r="M6" s="114"/>
      <c r="N6" s="75"/>
      <c r="O6" s="76"/>
      <c r="P6" s="77"/>
      <c r="Q6" s="77"/>
    </row>
    <row r="7" spans="1:19" ht="60" customHeight="1" x14ac:dyDescent="0.25">
      <c r="B7" s="101" t="s">
        <v>190</v>
      </c>
      <c r="C7" s="85" t="s">
        <v>237</v>
      </c>
      <c r="D7" s="75">
        <v>35</v>
      </c>
      <c r="E7" s="108">
        <f>489500+829000+160000+28521500</f>
        <v>30000000</v>
      </c>
      <c r="F7" s="108">
        <f>489500+829000+160000+28521500</f>
        <v>30000000</v>
      </c>
      <c r="G7" s="114"/>
      <c r="H7" s="108">
        <v>0</v>
      </c>
      <c r="I7" s="108">
        <v>0</v>
      </c>
      <c r="J7" s="108">
        <v>0</v>
      </c>
      <c r="K7" s="108"/>
      <c r="L7" s="109">
        <f>SUM(H7:K7)</f>
        <v>0</v>
      </c>
      <c r="M7" s="114"/>
      <c r="N7" s="75">
        <v>0</v>
      </c>
      <c r="O7" s="108">
        <v>0</v>
      </c>
      <c r="P7" s="77">
        <f t="shared" ref="P7:Q12" si="0">N7/D7</f>
        <v>0</v>
      </c>
      <c r="Q7" s="77">
        <f t="shared" si="0"/>
        <v>0</v>
      </c>
    </row>
    <row r="8" spans="1:19" ht="60.75" customHeight="1" x14ac:dyDescent="0.25">
      <c r="B8" s="101" t="s">
        <v>192</v>
      </c>
      <c r="C8" s="85" t="s">
        <v>253</v>
      </c>
      <c r="D8" s="75">
        <v>35</v>
      </c>
      <c r="E8" s="108">
        <v>6800000</v>
      </c>
      <c r="F8" s="108">
        <v>6800000</v>
      </c>
      <c r="G8" s="114"/>
      <c r="H8" s="108">
        <v>3</v>
      </c>
      <c r="I8" s="108">
        <v>0</v>
      </c>
      <c r="J8" s="108">
        <v>0</v>
      </c>
      <c r="K8" s="108"/>
      <c r="L8" s="109">
        <f t="shared" ref="L8:L11" si="1">SUM(H8:K8)</f>
        <v>3</v>
      </c>
      <c r="M8" s="114"/>
      <c r="N8" s="75">
        <v>3</v>
      </c>
      <c r="O8" s="108">
        <v>0</v>
      </c>
      <c r="P8" s="77">
        <f t="shared" si="0"/>
        <v>8.5714285714285715E-2</v>
      </c>
      <c r="Q8" s="77">
        <f t="shared" si="0"/>
        <v>0</v>
      </c>
      <c r="R8" s="57" t="s">
        <v>248</v>
      </c>
    </row>
    <row r="9" spans="1:19" ht="63.75" customHeight="1" x14ac:dyDescent="0.25">
      <c r="B9" s="100"/>
      <c r="C9" s="85" t="s">
        <v>193</v>
      </c>
      <c r="D9" s="75">
        <v>10</v>
      </c>
      <c r="E9" s="108">
        <v>20000000</v>
      </c>
      <c r="F9" s="108">
        <v>20000000</v>
      </c>
      <c r="G9" s="114"/>
      <c r="H9" s="108">
        <v>0</v>
      </c>
      <c r="I9" s="108">
        <v>0</v>
      </c>
      <c r="J9" s="108">
        <v>0</v>
      </c>
      <c r="K9" s="108"/>
      <c r="L9" s="109">
        <f t="shared" si="1"/>
        <v>0</v>
      </c>
      <c r="M9" s="114"/>
      <c r="N9" s="75">
        <v>0</v>
      </c>
      <c r="O9" s="108">
        <v>0</v>
      </c>
      <c r="P9" s="77">
        <f t="shared" si="0"/>
        <v>0</v>
      </c>
      <c r="Q9" s="77">
        <f t="shared" si="0"/>
        <v>0</v>
      </c>
      <c r="R9" s="58"/>
    </row>
    <row r="10" spans="1:19" ht="60.75" customHeight="1" x14ac:dyDescent="0.25">
      <c r="B10" s="100" t="s">
        <v>197</v>
      </c>
      <c r="C10" s="85" t="s">
        <v>198</v>
      </c>
      <c r="D10" s="75">
        <v>46</v>
      </c>
      <c r="E10" s="108">
        <v>104750000</v>
      </c>
      <c r="F10" s="108">
        <v>104750000</v>
      </c>
      <c r="G10" s="114"/>
      <c r="H10" s="108">
        <v>49</v>
      </c>
      <c r="I10" s="108">
        <v>7</v>
      </c>
      <c r="J10" s="108">
        <v>1</v>
      </c>
      <c r="K10" s="108"/>
      <c r="L10" s="109">
        <f t="shared" si="1"/>
        <v>57</v>
      </c>
      <c r="M10" s="114"/>
      <c r="N10" s="75">
        <v>57</v>
      </c>
      <c r="O10" s="108">
        <v>104679000</v>
      </c>
      <c r="P10" s="77">
        <f t="shared" si="0"/>
        <v>1.2391304347826086</v>
      </c>
      <c r="Q10" s="77">
        <f t="shared" si="0"/>
        <v>0.99932219570405723</v>
      </c>
      <c r="R10" s="98" t="s">
        <v>236</v>
      </c>
      <c r="S10" s="57" t="s">
        <v>254</v>
      </c>
    </row>
    <row r="11" spans="1:19" ht="45.75" customHeight="1" x14ac:dyDescent="0.25">
      <c r="B11" s="84" t="s">
        <v>195</v>
      </c>
      <c r="C11" s="85" t="s">
        <v>196</v>
      </c>
      <c r="D11" s="75">
        <v>30</v>
      </c>
      <c r="E11" s="108">
        <v>13000000</v>
      </c>
      <c r="F11" s="108">
        <v>13000000</v>
      </c>
      <c r="G11" s="114"/>
      <c r="H11" s="108">
        <v>13</v>
      </c>
      <c r="I11" s="108">
        <v>30</v>
      </c>
      <c r="J11" s="108">
        <v>23</v>
      </c>
      <c r="K11" s="108"/>
      <c r="L11" s="109">
        <f t="shared" si="1"/>
        <v>66</v>
      </c>
      <c r="M11" s="114"/>
      <c r="N11" s="75">
        <v>66</v>
      </c>
      <c r="O11" s="108">
        <v>4400000</v>
      </c>
      <c r="P11" s="77">
        <f t="shared" si="0"/>
        <v>2.2000000000000002</v>
      </c>
      <c r="Q11" s="77">
        <f t="shared" si="0"/>
        <v>0.33846153846153848</v>
      </c>
    </row>
    <row r="12" spans="1:19" ht="24.95" customHeight="1" x14ac:dyDescent="0.25">
      <c r="B12" s="84"/>
      <c r="C12" s="90" t="s">
        <v>233</v>
      </c>
      <c r="D12" s="78">
        <f>SUM(D7:D11)</f>
        <v>156</v>
      </c>
      <c r="E12" s="79">
        <f t="shared" ref="E12:O12" si="2">SUM(E7:E11)</f>
        <v>174550000</v>
      </c>
      <c r="F12" s="79">
        <f t="shared" si="2"/>
        <v>174550000</v>
      </c>
      <c r="G12" s="115"/>
      <c r="H12" s="79">
        <f t="shared" si="2"/>
        <v>65</v>
      </c>
      <c r="I12" s="79">
        <f t="shared" si="2"/>
        <v>37</v>
      </c>
      <c r="J12" s="79">
        <f t="shared" si="2"/>
        <v>24</v>
      </c>
      <c r="K12" s="79">
        <f t="shared" si="2"/>
        <v>0</v>
      </c>
      <c r="L12" s="79">
        <f t="shared" si="2"/>
        <v>126</v>
      </c>
      <c r="M12" s="115"/>
      <c r="N12" s="78">
        <f t="shared" si="2"/>
        <v>126</v>
      </c>
      <c r="O12" s="79">
        <f t="shared" si="2"/>
        <v>109079000</v>
      </c>
      <c r="P12" s="74">
        <f t="shared" si="0"/>
        <v>0.80769230769230771</v>
      </c>
      <c r="Q12" s="74">
        <f t="shared" si="0"/>
        <v>0.62491549699226578</v>
      </c>
    </row>
    <row r="13" spans="1:19" ht="38.25" customHeight="1" x14ac:dyDescent="0.25">
      <c r="B13" s="82" t="s">
        <v>199</v>
      </c>
      <c r="C13" s="83"/>
      <c r="D13" s="75"/>
      <c r="E13" s="108"/>
      <c r="F13" s="108"/>
      <c r="G13" s="114"/>
      <c r="H13" s="108"/>
      <c r="I13" s="108"/>
      <c r="J13" s="108"/>
      <c r="K13" s="108"/>
      <c r="L13" s="109"/>
      <c r="M13" s="114"/>
      <c r="N13" s="75"/>
      <c r="O13" s="108"/>
      <c r="P13" s="77"/>
      <c r="Q13" s="77"/>
    </row>
    <row r="14" spans="1:19" ht="25.5" customHeight="1" x14ac:dyDescent="0.25">
      <c r="A14" s="105" t="s">
        <v>242</v>
      </c>
      <c r="B14" s="82" t="s">
        <v>200</v>
      </c>
      <c r="C14" s="83"/>
      <c r="D14" s="75"/>
      <c r="E14" s="108"/>
      <c r="F14" s="108"/>
      <c r="G14" s="114"/>
      <c r="H14" s="108"/>
      <c r="I14" s="108"/>
      <c r="J14" s="108"/>
      <c r="K14" s="108"/>
      <c r="L14" s="109"/>
      <c r="M14" s="114"/>
      <c r="N14" s="75"/>
      <c r="O14" s="108"/>
      <c r="P14" s="77"/>
      <c r="Q14" s="77"/>
    </row>
    <row r="15" spans="1:19" ht="36.75" customHeight="1" x14ac:dyDescent="0.25">
      <c r="B15" s="84" t="s">
        <v>201</v>
      </c>
      <c r="C15" s="84" t="s">
        <v>202</v>
      </c>
      <c r="D15" s="75">
        <v>55</v>
      </c>
      <c r="E15" s="108">
        <v>21541000</v>
      </c>
      <c r="F15" s="108">
        <v>21541000</v>
      </c>
      <c r="G15" s="114"/>
      <c r="H15" s="108">
        <v>19</v>
      </c>
      <c r="I15" s="108">
        <v>13</v>
      </c>
      <c r="J15" s="108">
        <v>16</v>
      </c>
      <c r="K15" s="108"/>
      <c r="L15" s="109">
        <f>SUM(H15:K15)</f>
        <v>48</v>
      </c>
      <c r="M15" s="114"/>
      <c r="N15" s="75">
        <v>48</v>
      </c>
      <c r="O15" s="108">
        <v>5820000</v>
      </c>
      <c r="P15" s="77">
        <f t="shared" ref="P15:Q18" si="3">N15/D15</f>
        <v>0.87272727272727268</v>
      </c>
      <c r="Q15" s="77">
        <f t="shared" si="3"/>
        <v>0.2701824427835291</v>
      </c>
    </row>
    <row r="16" spans="1:19" ht="27" customHeight="1" x14ac:dyDescent="0.25">
      <c r="B16" s="84" t="s">
        <v>203</v>
      </c>
      <c r="C16" s="84" t="s">
        <v>204</v>
      </c>
      <c r="D16" s="75">
        <v>30</v>
      </c>
      <c r="E16" s="108">
        <v>11666000</v>
      </c>
      <c r="F16" s="108">
        <v>11666000</v>
      </c>
      <c r="G16" s="114"/>
      <c r="H16" s="108">
        <v>0</v>
      </c>
      <c r="I16" s="108">
        <v>4</v>
      </c>
      <c r="J16" s="108">
        <v>7</v>
      </c>
      <c r="K16" s="108"/>
      <c r="L16" s="109">
        <f t="shared" ref="L16:L18" si="4">SUM(H16:K16)</f>
        <v>11</v>
      </c>
      <c r="M16" s="114"/>
      <c r="N16" s="75">
        <v>11</v>
      </c>
      <c r="O16" s="108">
        <v>1486000</v>
      </c>
      <c r="P16" s="77">
        <f t="shared" si="3"/>
        <v>0.36666666666666664</v>
      </c>
      <c r="Q16" s="77">
        <f t="shared" si="3"/>
        <v>0.12737870735470599</v>
      </c>
    </row>
    <row r="17" spans="1:21" ht="39" customHeight="1" x14ac:dyDescent="0.25">
      <c r="B17" s="84" t="s">
        <v>205</v>
      </c>
      <c r="C17" s="84" t="s">
        <v>206</v>
      </c>
      <c r="D17" s="75">
        <v>30</v>
      </c>
      <c r="E17" s="108">
        <v>115000000</v>
      </c>
      <c r="F17" s="108">
        <v>115000000</v>
      </c>
      <c r="G17" s="114"/>
      <c r="H17" s="108">
        <v>0</v>
      </c>
      <c r="I17" s="108">
        <v>0</v>
      </c>
      <c r="J17" s="108">
        <v>30</v>
      </c>
      <c r="K17" s="108"/>
      <c r="L17" s="109">
        <f t="shared" si="4"/>
        <v>30</v>
      </c>
      <c r="M17" s="114"/>
      <c r="N17" s="75">
        <v>30</v>
      </c>
      <c r="O17" s="108">
        <v>97377000</v>
      </c>
      <c r="P17" s="77">
        <f t="shared" si="3"/>
        <v>1</v>
      </c>
      <c r="Q17" s="77">
        <f t="shared" si="3"/>
        <v>0.84675652173913041</v>
      </c>
    </row>
    <row r="18" spans="1:21" ht="24.95" customHeight="1" x14ac:dyDescent="0.25">
      <c r="B18" s="84"/>
      <c r="C18" s="91" t="s">
        <v>233</v>
      </c>
      <c r="D18" s="78">
        <f>SUM(D15:D17)</f>
        <v>115</v>
      </c>
      <c r="E18" s="79">
        <f t="shared" ref="E18:O18" si="5">SUM(E15:E17)</f>
        <v>148207000</v>
      </c>
      <c r="F18" s="79">
        <f t="shared" si="5"/>
        <v>148207000</v>
      </c>
      <c r="G18" s="115"/>
      <c r="H18" s="79">
        <f>SUM(H15:H17)</f>
        <v>19</v>
      </c>
      <c r="I18" s="79">
        <f t="shared" ref="I18:K18" si="6">SUM(I15:I17)</f>
        <v>17</v>
      </c>
      <c r="J18" s="79">
        <f t="shared" si="6"/>
        <v>53</v>
      </c>
      <c r="K18" s="79">
        <f t="shared" si="6"/>
        <v>0</v>
      </c>
      <c r="L18" s="79">
        <f t="shared" si="4"/>
        <v>89</v>
      </c>
      <c r="M18" s="115"/>
      <c r="N18" s="78">
        <f t="shared" si="5"/>
        <v>89</v>
      </c>
      <c r="O18" s="79">
        <f t="shared" si="5"/>
        <v>104683000</v>
      </c>
      <c r="P18" s="74">
        <f t="shared" si="3"/>
        <v>0.77391304347826084</v>
      </c>
      <c r="Q18" s="74">
        <f t="shared" si="3"/>
        <v>0.70632966054234958</v>
      </c>
    </row>
    <row r="19" spans="1:21" ht="20.100000000000001" customHeight="1" x14ac:dyDescent="0.25">
      <c r="B19" s="82" t="s">
        <v>207</v>
      </c>
      <c r="C19" s="86"/>
      <c r="D19" s="75"/>
      <c r="E19" s="108"/>
      <c r="F19" s="108"/>
      <c r="G19" s="114"/>
      <c r="H19" s="108"/>
      <c r="I19" s="108"/>
      <c r="J19" s="108"/>
      <c r="K19" s="108"/>
      <c r="L19" s="109"/>
      <c r="M19" s="114"/>
      <c r="N19" s="75"/>
      <c r="O19" s="108"/>
      <c r="P19" s="77"/>
      <c r="Q19" s="77"/>
    </row>
    <row r="20" spans="1:21" ht="55.5" customHeight="1" x14ac:dyDescent="0.25">
      <c r="A20" s="105" t="s">
        <v>243</v>
      </c>
      <c r="B20" s="82" t="s">
        <v>208</v>
      </c>
      <c r="C20" s="86"/>
      <c r="D20" s="75"/>
      <c r="E20" s="108"/>
      <c r="F20" s="108"/>
      <c r="G20" s="114"/>
      <c r="H20" s="108"/>
      <c r="I20" s="108"/>
      <c r="J20" s="108"/>
      <c r="K20" s="108"/>
      <c r="L20" s="109"/>
      <c r="M20" s="114"/>
      <c r="N20" s="75"/>
      <c r="O20" s="108"/>
      <c r="P20" s="77"/>
      <c r="Q20" s="77"/>
    </row>
    <row r="21" spans="1:21" ht="59.25" customHeight="1" x14ac:dyDescent="0.25">
      <c r="B21" s="84" t="s">
        <v>209</v>
      </c>
      <c r="C21" s="84" t="s">
        <v>210</v>
      </c>
      <c r="D21" s="75">
        <v>250</v>
      </c>
      <c r="E21" s="108">
        <v>122900000</v>
      </c>
      <c r="F21" s="108">
        <v>122900000</v>
      </c>
      <c r="G21" s="114"/>
      <c r="H21" s="108">
        <v>0</v>
      </c>
      <c r="I21" s="108">
        <v>250</v>
      </c>
      <c r="J21" s="108">
        <v>0</v>
      </c>
      <c r="K21" s="108"/>
      <c r="L21" s="109">
        <f>SUM(H21:K21)</f>
        <v>250</v>
      </c>
      <c r="M21" s="114"/>
      <c r="N21" s="75">
        <v>252</v>
      </c>
      <c r="O21" s="108">
        <v>0</v>
      </c>
      <c r="P21" s="77">
        <f>N21/D21</f>
        <v>1.008</v>
      </c>
      <c r="Q21" s="77">
        <f>O21/E21</f>
        <v>0</v>
      </c>
    </row>
    <row r="22" spans="1:21" ht="24.95" customHeight="1" x14ac:dyDescent="0.25">
      <c r="B22" s="84"/>
      <c r="C22" s="91" t="s">
        <v>233</v>
      </c>
      <c r="D22" s="78">
        <f>SUM(D21)</f>
        <v>250</v>
      </c>
      <c r="E22" s="79">
        <f t="shared" ref="E22:O22" si="7">SUM(E21)</f>
        <v>122900000</v>
      </c>
      <c r="F22" s="79">
        <f t="shared" si="7"/>
        <v>122900000</v>
      </c>
      <c r="G22" s="115"/>
      <c r="H22" s="79">
        <f>SUM(H21)</f>
        <v>0</v>
      </c>
      <c r="I22" s="79">
        <f t="shared" ref="I22:L22" si="8">SUM(I21)</f>
        <v>250</v>
      </c>
      <c r="J22" s="79">
        <f t="shared" si="8"/>
        <v>0</v>
      </c>
      <c r="K22" s="79">
        <f t="shared" si="8"/>
        <v>0</v>
      </c>
      <c r="L22" s="79">
        <f t="shared" si="8"/>
        <v>250</v>
      </c>
      <c r="M22" s="115"/>
      <c r="N22" s="78">
        <f t="shared" si="7"/>
        <v>252</v>
      </c>
      <c r="O22" s="79">
        <f t="shared" si="7"/>
        <v>0</v>
      </c>
      <c r="P22" s="74">
        <f>N22/D22</f>
        <v>1.008</v>
      </c>
      <c r="Q22" s="74">
        <f>O22/E22</f>
        <v>0</v>
      </c>
    </row>
    <row r="23" spans="1:21" ht="20.100000000000001" customHeight="1" x14ac:dyDescent="0.25">
      <c r="B23" s="82" t="s">
        <v>188</v>
      </c>
      <c r="C23" s="86"/>
      <c r="D23" s="75"/>
      <c r="E23" s="108"/>
      <c r="F23" s="108"/>
      <c r="G23" s="114"/>
      <c r="H23" s="108"/>
      <c r="I23" s="108"/>
      <c r="J23" s="108"/>
      <c r="K23" s="108"/>
      <c r="L23" s="109"/>
      <c r="M23" s="114"/>
      <c r="N23" s="75"/>
      <c r="O23" s="108"/>
      <c r="P23" s="77"/>
      <c r="Q23" s="77"/>
    </row>
    <row r="24" spans="1:21" ht="69.75" customHeight="1" x14ac:dyDescent="0.25">
      <c r="A24" s="105" t="s">
        <v>244</v>
      </c>
      <c r="B24" s="82" t="s">
        <v>189</v>
      </c>
      <c r="C24" s="86"/>
      <c r="D24" s="75"/>
      <c r="E24" s="108"/>
      <c r="F24" s="108"/>
      <c r="G24" s="114"/>
      <c r="H24" s="108"/>
      <c r="I24" s="108"/>
      <c r="J24" s="108"/>
      <c r="K24" s="108"/>
      <c r="L24" s="109"/>
      <c r="M24" s="114"/>
      <c r="N24" s="75"/>
      <c r="O24" s="108"/>
      <c r="P24" s="77"/>
      <c r="Q24" s="77"/>
      <c r="S24" s="57">
        <v>107</v>
      </c>
      <c r="T24" s="57">
        <v>7478</v>
      </c>
      <c r="U24" s="57" t="s">
        <v>229</v>
      </c>
    </row>
    <row r="25" spans="1:21" ht="34.5" customHeight="1" x14ac:dyDescent="0.25">
      <c r="B25" s="84" t="s">
        <v>190</v>
      </c>
      <c r="C25" s="84" t="s">
        <v>238</v>
      </c>
      <c r="D25" s="75">
        <v>20</v>
      </c>
      <c r="E25" s="108">
        <v>17000000</v>
      </c>
      <c r="F25" s="108">
        <v>17000000</v>
      </c>
      <c r="G25" s="114"/>
      <c r="H25" s="108">
        <v>10</v>
      </c>
      <c r="I25" s="108">
        <v>6</v>
      </c>
      <c r="J25" s="108">
        <v>6</v>
      </c>
      <c r="K25" s="108"/>
      <c r="L25" s="109">
        <f>SUM(H25:K25)</f>
        <v>22</v>
      </c>
      <c r="M25" s="114"/>
      <c r="N25" s="75">
        <v>14</v>
      </c>
      <c r="O25" s="108">
        <v>0</v>
      </c>
      <c r="P25" s="77">
        <f t="shared" ref="P25:Q28" si="9">N25/D25</f>
        <v>0.7</v>
      </c>
      <c r="Q25" s="77">
        <f t="shared" si="9"/>
        <v>0</v>
      </c>
      <c r="S25" s="57">
        <v>175</v>
      </c>
      <c r="T25" s="57">
        <f>1867+4596</f>
        <v>6463</v>
      </c>
      <c r="U25" s="57" t="s">
        <v>230</v>
      </c>
    </row>
    <row r="26" spans="1:21" ht="41.25" customHeight="1" x14ac:dyDescent="0.25">
      <c r="B26" s="84" t="s">
        <v>195</v>
      </c>
      <c r="C26" s="84" t="s">
        <v>212</v>
      </c>
      <c r="D26" s="75">
        <v>60</v>
      </c>
      <c r="E26" s="108">
        <v>200000000</v>
      </c>
      <c r="F26" s="108">
        <v>275000000</v>
      </c>
      <c r="G26" s="114"/>
      <c r="H26" s="108">
        <v>25</v>
      </c>
      <c r="I26" s="108">
        <v>12</v>
      </c>
      <c r="J26" s="108">
        <v>16</v>
      </c>
      <c r="K26" s="108"/>
      <c r="L26" s="109">
        <f t="shared" ref="L26:L28" si="10">SUM(H26:K26)</f>
        <v>53</v>
      </c>
      <c r="M26" s="114"/>
      <c r="N26" s="75">
        <v>37</v>
      </c>
      <c r="O26" s="108">
        <v>200000000</v>
      </c>
      <c r="P26" s="77">
        <f t="shared" si="9"/>
        <v>0.6166666666666667</v>
      </c>
      <c r="Q26" s="77">
        <f t="shared" si="9"/>
        <v>1</v>
      </c>
      <c r="S26" s="57">
        <v>300</v>
      </c>
      <c r="T26" s="57">
        <v>8754</v>
      </c>
      <c r="U26" s="57" t="s">
        <v>231</v>
      </c>
    </row>
    <row r="27" spans="1:21" ht="36.75" customHeight="1" x14ac:dyDescent="0.25">
      <c r="B27" s="84" t="s">
        <v>213</v>
      </c>
      <c r="C27" s="84" t="s">
        <v>239</v>
      </c>
      <c r="D27" s="75">
        <v>65</v>
      </c>
      <c r="E27" s="108">
        <v>90000000</v>
      </c>
      <c r="F27" s="108">
        <v>5250000</v>
      </c>
      <c r="G27" s="114"/>
      <c r="H27" s="108">
        <v>14</v>
      </c>
      <c r="I27" s="108">
        <v>16</v>
      </c>
      <c r="J27" s="108">
        <v>15</v>
      </c>
      <c r="K27" s="108"/>
      <c r="L27" s="109">
        <f t="shared" si="10"/>
        <v>45</v>
      </c>
      <c r="M27" s="114"/>
      <c r="N27" s="75">
        <v>27</v>
      </c>
      <c r="O27" s="108">
        <v>2612000</v>
      </c>
      <c r="P27" s="77">
        <f t="shared" si="9"/>
        <v>0.41538461538461541</v>
      </c>
      <c r="Q27" s="77">
        <f t="shared" si="9"/>
        <v>2.9022222222222224E-2</v>
      </c>
      <c r="S27" s="57">
        <v>77</v>
      </c>
      <c r="T27" s="57">
        <v>99</v>
      </c>
      <c r="U27" s="57" t="s">
        <v>232</v>
      </c>
    </row>
    <row r="28" spans="1:21" ht="20.100000000000001" customHeight="1" x14ac:dyDescent="0.25">
      <c r="B28" s="84"/>
      <c r="C28" s="91" t="s">
        <v>233</v>
      </c>
      <c r="D28" s="106">
        <f>SUM(D25:D27)</f>
        <v>145</v>
      </c>
      <c r="E28" s="107">
        <f t="shared" ref="E28:O28" si="11">SUM(E25:E27)</f>
        <v>307000000</v>
      </c>
      <c r="F28" s="107">
        <f t="shared" si="11"/>
        <v>297250000</v>
      </c>
      <c r="G28" s="116"/>
      <c r="H28" s="107">
        <f>SUM(H25:H27)</f>
        <v>49</v>
      </c>
      <c r="I28" s="107">
        <f t="shared" ref="I28:K28" si="12">SUM(I25:I27)</f>
        <v>34</v>
      </c>
      <c r="J28" s="107">
        <f t="shared" si="12"/>
        <v>37</v>
      </c>
      <c r="K28" s="107">
        <f t="shared" si="12"/>
        <v>0</v>
      </c>
      <c r="L28" s="79">
        <f t="shared" si="10"/>
        <v>120</v>
      </c>
      <c r="M28" s="116"/>
      <c r="N28" s="106">
        <f t="shared" si="11"/>
        <v>78</v>
      </c>
      <c r="O28" s="107">
        <f t="shared" si="11"/>
        <v>202612000</v>
      </c>
      <c r="P28" s="74">
        <f t="shared" si="9"/>
        <v>0.53793103448275859</v>
      </c>
      <c r="Q28" s="74">
        <f t="shared" si="9"/>
        <v>0.65997394136807819</v>
      </c>
      <c r="S28" s="57">
        <f>SUM(S24:S27)</f>
        <v>659</v>
      </c>
      <c r="T28" s="57">
        <f>SUM(T24:T27)</f>
        <v>22794</v>
      </c>
    </row>
    <row r="29" spans="1:21" ht="20.100000000000001" customHeight="1" x14ac:dyDescent="0.25">
      <c r="B29" s="82" t="s">
        <v>215</v>
      </c>
      <c r="C29" s="84"/>
      <c r="D29" s="75"/>
      <c r="E29" s="108"/>
      <c r="F29" s="108"/>
      <c r="G29" s="114"/>
      <c r="H29" s="108"/>
      <c r="I29" s="108"/>
      <c r="J29" s="108"/>
      <c r="K29" s="108"/>
      <c r="L29" s="109"/>
      <c r="M29" s="114"/>
      <c r="N29" s="75"/>
      <c r="O29" s="108"/>
      <c r="P29" s="77"/>
      <c r="Q29" s="77"/>
      <c r="T29" s="87">
        <f>659/22794*100</f>
        <v>2.8911116960603667</v>
      </c>
    </row>
    <row r="30" spans="1:21" ht="40.5" customHeight="1" x14ac:dyDescent="0.25">
      <c r="A30" s="105" t="s">
        <v>245</v>
      </c>
      <c r="B30" s="82" t="s">
        <v>216</v>
      </c>
      <c r="C30" s="84"/>
      <c r="D30" s="75"/>
      <c r="E30" s="108"/>
      <c r="F30" s="108"/>
      <c r="G30" s="114"/>
      <c r="H30" s="108"/>
      <c r="I30" s="108"/>
      <c r="J30" s="108"/>
      <c r="K30" s="108"/>
      <c r="L30" s="109"/>
      <c r="M30" s="114"/>
      <c r="N30" s="75"/>
      <c r="O30" s="108"/>
      <c r="P30" s="77"/>
      <c r="Q30" s="77"/>
    </row>
    <row r="31" spans="1:21" ht="45" customHeight="1" x14ac:dyDescent="0.25">
      <c r="B31" s="84" t="s">
        <v>217</v>
      </c>
      <c r="C31" s="84" t="s">
        <v>218</v>
      </c>
      <c r="D31" s="75">
        <v>10000</v>
      </c>
      <c r="E31" s="108">
        <v>400000000</v>
      </c>
      <c r="F31" s="108">
        <v>400000000</v>
      </c>
      <c r="G31" s="114"/>
      <c r="H31" s="108">
        <v>2316</v>
      </c>
      <c r="I31" s="108">
        <f>645+9</f>
        <v>654</v>
      </c>
      <c r="J31" s="108">
        <f>2120+136</f>
        <v>2256</v>
      </c>
      <c r="K31" s="108"/>
      <c r="L31" s="109">
        <f>SUM(H31:K31)</f>
        <v>5226</v>
      </c>
      <c r="M31" s="114"/>
      <c r="N31" s="75">
        <v>2970</v>
      </c>
      <c r="O31" s="108">
        <v>0</v>
      </c>
      <c r="P31" s="77">
        <f t="shared" ref="P31:Q33" si="13">N31/D31</f>
        <v>0.29699999999999999</v>
      </c>
      <c r="Q31" s="77">
        <f t="shared" si="13"/>
        <v>0</v>
      </c>
    </row>
    <row r="32" spans="1:21" ht="42" customHeight="1" x14ac:dyDescent="0.25">
      <c r="B32" s="86" t="s">
        <v>234</v>
      </c>
      <c r="C32" s="103" t="s">
        <v>240</v>
      </c>
      <c r="D32" s="75">
        <v>40</v>
      </c>
      <c r="E32" s="108">
        <v>79999750</v>
      </c>
      <c r="F32" s="108">
        <v>38978350</v>
      </c>
      <c r="G32" s="114"/>
      <c r="H32" s="109">
        <v>0</v>
      </c>
      <c r="I32" s="108">
        <v>40</v>
      </c>
      <c r="J32" s="109">
        <v>0</v>
      </c>
      <c r="K32" s="109"/>
      <c r="L32" s="109">
        <f t="shared" ref="L32:L33" si="14">SUM(H32:K32)</f>
        <v>40</v>
      </c>
      <c r="M32" s="117"/>
      <c r="N32" s="104">
        <v>40</v>
      </c>
      <c r="O32" s="109">
        <v>0</v>
      </c>
      <c r="P32" s="77">
        <f t="shared" si="13"/>
        <v>1</v>
      </c>
      <c r="Q32" s="77">
        <f t="shared" si="13"/>
        <v>0</v>
      </c>
    </row>
    <row r="33" spans="2:17" ht="20.100000000000001" customHeight="1" x14ac:dyDescent="0.25">
      <c r="B33" s="88"/>
      <c r="C33" s="91" t="s">
        <v>233</v>
      </c>
      <c r="D33" s="78">
        <f>SUM(D31:D32)</f>
        <v>10040</v>
      </c>
      <c r="E33" s="79">
        <f t="shared" ref="E33:O33" si="15">SUM(E31:E32)</f>
        <v>479999750</v>
      </c>
      <c r="F33" s="79">
        <f t="shared" si="15"/>
        <v>438978350</v>
      </c>
      <c r="G33" s="115"/>
      <c r="H33" s="124">
        <f>SUM(H31:H32)</f>
        <v>2316</v>
      </c>
      <c r="I33" s="124">
        <f t="shared" ref="I33:K33" si="16">SUM(I31:I32)</f>
        <v>694</v>
      </c>
      <c r="J33" s="124">
        <f t="shared" si="16"/>
        <v>2256</v>
      </c>
      <c r="K33" s="124">
        <f t="shared" si="16"/>
        <v>0</v>
      </c>
      <c r="L33" s="79">
        <f t="shared" si="14"/>
        <v>5266</v>
      </c>
      <c r="M33" s="125"/>
      <c r="N33" s="78">
        <f t="shared" si="15"/>
        <v>3010</v>
      </c>
      <c r="O33" s="102">
        <f t="shared" si="15"/>
        <v>0</v>
      </c>
      <c r="P33" s="74">
        <f t="shared" si="13"/>
        <v>0.29980079681274902</v>
      </c>
      <c r="Q33" s="74">
        <f t="shared" si="13"/>
        <v>0</v>
      </c>
    </row>
    <row r="34" spans="2:17" ht="15.75" x14ac:dyDescent="0.25">
      <c r="B34" s="88"/>
      <c r="C34" s="88"/>
      <c r="D34" s="88"/>
      <c r="E34" s="89"/>
      <c r="F34" s="89"/>
      <c r="G34" s="118"/>
      <c r="H34" s="89"/>
      <c r="I34" s="89"/>
      <c r="J34" s="89"/>
      <c r="K34" s="89"/>
      <c r="L34" s="121"/>
      <c r="M34" s="118"/>
      <c r="N34" s="88"/>
      <c r="O34" s="89"/>
      <c r="P34" s="77"/>
      <c r="Q34" s="77"/>
    </row>
    <row r="35" spans="2:17" ht="27.75" customHeight="1" x14ac:dyDescent="0.25">
      <c r="B35" s="92"/>
      <c r="C35" s="93" t="s">
        <v>235</v>
      </c>
      <c r="D35" s="110">
        <f>D12+D18+D22+D28+D33</f>
        <v>10706</v>
      </c>
      <c r="E35" s="94">
        <f t="shared" ref="E35:O35" si="17">E12+E18+E22+E28+E33</f>
        <v>1232656750</v>
      </c>
      <c r="F35" s="94">
        <f t="shared" si="17"/>
        <v>1181885350</v>
      </c>
      <c r="G35" s="94"/>
      <c r="H35" s="94">
        <f>H12+H18+H22+H28+H33</f>
        <v>2449</v>
      </c>
      <c r="I35" s="94">
        <f t="shared" ref="I35:L35" si="18">I12+I18+I22+I28+I33</f>
        <v>1032</v>
      </c>
      <c r="J35" s="94">
        <f t="shared" si="18"/>
        <v>2370</v>
      </c>
      <c r="K35" s="94">
        <f t="shared" si="18"/>
        <v>0</v>
      </c>
      <c r="L35" s="122">
        <f t="shared" si="18"/>
        <v>5851</v>
      </c>
      <c r="M35" s="94"/>
      <c r="N35" s="110">
        <f t="shared" si="17"/>
        <v>3555</v>
      </c>
      <c r="O35" s="94">
        <f t="shared" si="17"/>
        <v>416374000</v>
      </c>
      <c r="P35" s="111">
        <f>N35/D35</f>
        <v>0.33205679058471887</v>
      </c>
      <c r="Q35" s="111">
        <f>O35/E35</f>
        <v>0.33778584346372176</v>
      </c>
    </row>
    <row r="37" spans="2:17" x14ac:dyDescent="0.25">
      <c r="E37" s="80">
        <f>E7+E21+E25</f>
        <v>169900000</v>
      </c>
      <c r="F37" s="80">
        <f>F7+F21+F25</f>
        <v>169900000</v>
      </c>
      <c r="H37" s="80">
        <f>2268+48</f>
        <v>2316</v>
      </c>
    </row>
  </sheetData>
  <mergeCells count="8">
    <mergeCell ref="B1:Q1"/>
    <mergeCell ref="B3:B4"/>
    <mergeCell ref="C3:C4"/>
    <mergeCell ref="D3:E3"/>
    <mergeCell ref="F3:F4"/>
    <mergeCell ref="H3:L3"/>
    <mergeCell ref="N3:O3"/>
    <mergeCell ref="P3:Q3"/>
  </mergeCells>
  <pageMargins left="0.23622047244094491" right="0.23622047244094491" top="0.15748031496062992" bottom="0.15748031496062992" header="0.31496062992125984" footer="0.31496062992125984"/>
  <pageSetup paperSize="14" scale="5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Indikator Kinerja</vt:lpstr>
      <vt:lpstr>Program dan Kegiatan</vt:lpstr>
      <vt:lpstr>Realisasi 2021</vt:lpstr>
      <vt:lpstr>TW III</vt:lpstr>
      <vt:lpstr>'TW III'!Print_Area</vt:lpstr>
      <vt:lpstr>'TW III'!Print_Titles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HANI</cp:lastModifiedBy>
  <cp:lastPrinted>2023-01-05T02:17:02Z</cp:lastPrinted>
  <dcterms:created xsi:type="dcterms:W3CDTF">2019-12-04T03:03:34Z</dcterms:created>
  <dcterms:modified xsi:type="dcterms:W3CDTF">2023-10-01T01:20:37Z</dcterms:modified>
</cp:coreProperties>
</file>