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305"/>
  </bookViews>
  <sheets>
    <sheet name="EVAL RKPD (edit)" sheetId="20" r:id="rId1"/>
    <sheet name="EVAL RKPD" sheetId="16" r:id="rId2"/>
    <sheet name="Perhitungan TW I" sheetId="17" r:id="rId3"/>
    <sheet name="Perhitungan TW II" sheetId="19" r:id="rId4"/>
    <sheet name="Sheet1" sheetId="18" r:id="rId5"/>
  </sheets>
  <definedNames>
    <definedName name="_xlnm.Print_Area" localSheetId="1">'EVAL RKPD'!$A$1:$AD$98</definedName>
    <definedName name="_xlnm.Print_Area" localSheetId="0">'EVAL RKPD (edit)'!$A$1:$AD$94</definedName>
    <definedName name="_xlnm.Print_Titles" localSheetId="1">'EVAL RKPD'!$5:$7</definedName>
    <definedName name="_xlnm.Print_Titles" localSheetId="0">'EVAL RKPD (edit)'!$1:$3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73" i="20" l="1"/>
  <c r="AB73" i="20"/>
  <c r="AC72" i="20"/>
  <c r="AB72" i="20"/>
  <c r="AC71" i="20"/>
  <c r="AB71" i="20"/>
  <c r="AC70" i="20"/>
  <c r="AB70" i="20"/>
  <c r="AC69" i="20"/>
  <c r="AB69" i="20"/>
  <c r="AC67" i="20"/>
  <c r="AB67" i="20"/>
  <c r="AC66" i="20"/>
  <c r="AB66" i="20"/>
  <c r="AC65" i="20"/>
  <c r="AB65" i="20"/>
  <c r="AC64" i="20"/>
  <c r="AB64" i="20"/>
  <c r="AC63" i="20"/>
  <c r="AB63" i="20"/>
  <c r="AC61" i="20"/>
  <c r="AB61" i="20"/>
  <c r="AC60" i="20"/>
  <c r="AB60" i="20"/>
  <c r="AC59" i="20"/>
  <c r="AB59" i="20"/>
  <c r="AC58" i="20"/>
  <c r="AB58" i="20"/>
  <c r="AC57" i="20"/>
  <c r="AB57" i="20"/>
  <c r="AC56" i="20"/>
  <c r="AB56" i="20"/>
  <c r="AC55" i="20"/>
  <c r="AB55" i="20"/>
  <c r="AC54" i="20"/>
  <c r="AB54" i="20"/>
  <c r="AB53" i="20"/>
  <c r="AC48" i="20"/>
  <c r="AB48" i="20"/>
  <c r="AC52" i="20"/>
  <c r="AB52" i="20"/>
  <c r="AC51" i="20"/>
  <c r="AB51" i="20"/>
  <c r="AC50" i="20"/>
  <c r="AB50" i="20"/>
  <c r="AC49" i="20"/>
  <c r="AB49" i="20"/>
  <c r="AC42" i="20"/>
  <c r="AB42" i="20"/>
  <c r="AC46" i="20"/>
  <c r="AB46" i="20"/>
  <c r="AC45" i="20"/>
  <c r="AB45" i="20"/>
  <c r="AC44" i="20"/>
  <c r="AB44" i="20"/>
  <c r="AC43" i="20"/>
  <c r="AB43" i="20"/>
  <c r="AC40" i="20"/>
  <c r="AB40" i="20"/>
  <c r="AC39" i="20"/>
  <c r="AB39" i="20"/>
  <c r="AC38" i="20"/>
  <c r="AB38" i="20"/>
  <c r="AC37" i="20"/>
  <c r="AB37" i="20"/>
  <c r="AC36" i="20"/>
  <c r="AB36" i="20"/>
  <c r="AC35" i="20"/>
  <c r="AB35" i="20"/>
  <c r="AC34" i="20"/>
  <c r="AB34" i="20"/>
  <c r="AC32" i="20"/>
  <c r="AB32" i="20"/>
  <c r="AC31" i="20"/>
  <c r="AB31" i="20"/>
  <c r="AC30" i="20"/>
  <c r="AB30" i="20"/>
  <c r="AC29" i="20"/>
  <c r="AB29" i="20"/>
  <c r="AC28" i="20"/>
  <c r="AB28" i="20"/>
  <c r="AC27" i="20"/>
  <c r="AB27" i="20"/>
  <c r="AC26" i="20"/>
  <c r="AB26" i="20"/>
  <c r="AC25" i="20"/>
  <c r="AB25" i="20"/>
  <c r="AC24" i="20"/>
  <c r="AB24" i="20"/>
  <c r="AC23" i="20"/>
  <c r="AB23" i="20"/>
  <c r="AC22" i="20"/>
  <c r="AB22" i="20"/>
  <c r="AC20" i="20"/>
  <c r="AB20" i="20"/>
  <c r="AC19" i="20"/>
  <c r="AB19" i="20"/>
  <c r="AC18" i="20"/>
  <c r="AB18" i="20"/>
  <c r="AC17" i="20"/>
  <c r="AB17" i="20"/>
  <c r="AC16" i="20"/>
  <c r="AB16" i="20"/>
  <c r="AC15" i="20"/>
  <c r="AB15" i="20"/>
  <c r="AC14" i="20"/>
  <c r="AB14" i="20"/>
  <c r="AC13" i="20"/>
  <c r="AB13" i="20"/>
  <c r="AC12" i="20"/>
  <c r="AB12" i="20"/>
  <c r="AC11" i="20"/>
  <c r="AB11" i="20"/>
  <c r="AC10" i="20"/>
  <c r="AB10" i="20"/>
  <c r="AC9" i="20"/>
  <c r="AB9" i="20"/>
  <c r="AC8" i="20"/>
  <c r="AB8" i="20"/>
  <c r="AC7" i="20"/>
  <c r="AB7" i="20"/>
  <c r="AC6" i="20"/>
  <c r="AB6" i="20"/>
  <c r="AA73" i="20"/>
  <c r="Z73" i="20"/>
  <c r="AA72" i="20"/>
  <c r="Z72" i="20"/>
  <c r="AA71" i="20"/>
  <c r="Z71" i="20"/>
  <c r="AA70" i="20"/>
  <c r="Z70" i="20"/>
  <c r="AA69" i="20"/>
  <c r="Z69" i="20"/>
  <c r="AA67" i="20"/>
  <c r="Z67" i="20"/>
  <c r="AA66" i="20"/>
  <c r="Z66" i="20"/>
  <c r="AA65" i="20"/>
  <c r="Z65" i="20"/>
  <c r="AA64" i="20"/>
  <c r="Z64" i="20"/>
  <c r="AA63" i="20"/>
  <c r="Z63" i="20"/>
  <c r="AA61" i="20"/>
  <c r="Z61" i="20"/>
  <c r="AA60" i="20"/>
  <c r="Z60" i="20"/>
  <c r="AA59" i="20"/>
  <c r="Z59" i="20"/>
  <c r="AA58" i="20"/>
  <c r="Z58" i="20"/>
  <c r="AA57" i="20"/>
  <c r="Z57" i="20"/>
  <c r="AA56" i="20"/>
  <c r="Z56" i="20"/>
  <c r="AA55" i="20"/>
  <c r="Z55" i="20"/>
  <c r="AA54" i="20"/>
  <c r="Z54" i="20"/>
  <c r="AA52" i="20"/>
  <c r="Z52" i="20"/>
  <c r="AA51" i="20"/>
  <c r="Z51" i="20"/>
  <c r="AA50" i="20"/>
  <c r="Z50" i="20"/>
  <c r="AA49" i="20"/>
  <c r="Z49" i="20"/>
  <c r="AA48" i="20"/>
  <c r="Z48" i="20"/>
  <c r="AA46" i="20"/>
  <c r="Z46" i="20"/>
  <c r="AA45" i="20"/>
  <c r="Z45" i="20"/>
  <c r="AA44" i="20"/>
  <c r="Z44" i="20"/>
  <c r="AA43" i="20"/>
  <c r="Z43" i="20"/>
  <c r="AA42" i="20"/>
  <c r="Z42" i="20"/>
  <c r="AA40" i="20"/>
  <c r="Z40" i="20"/>
  <c r="AA39" i="20"/>
  <c r="Z39" i="20"/>
  <c r="AA38" i="20"/>
  <c r="Z38" i="20"/>
  <c r="AA37" i="20"/>
  <c r="Z37" i="20"/>
  <c r="AA36" i="20"/>
  <c r="Z36" i="20"/>
  <c r="AA35" i="20"/>
  <c r="Z35" i="20"/>
  <c r="AA34" i="20"/>
  <c r="Z34" i="20"/>
  <c r="AA30" i="20"/>
  <c r="Z30" i="20"/>
  <c r="AA25" i="20"/>
  <c r="Z25" i="20"/>
  <c r="AA22" i="20"/>
  <c r="Z22" i="20"/>
  <c r="AA32" i="20"/>
  <c r="Z32" i="20"/>
  <c r="AA31" i="20"/>
  <c r="Z31" i="20"/>
  <c r="AA29" i="20"/>
  <c r="Z29" i="20"/>
  <c r="AA28" i="20"/>
  <c r="Z28" i="20"/>
  <c r="AA27" i="20"/>
  <c r="Z27" i="20"/>
  <c r="AA26" i="20"/>
  <c r="Z26" i="20"/>
  <c r="AA24" i="20"/>
  <c r="Z24" i="20"/>
  <c r="AA23" i="20"/>
  <c r="Z23" i="20"/>
  <c r="AA20" i="20"/>
  <c r="Z20" i="20"/>
  <c r="AA19" i="20"/>
  <c r="Z19" i="20"/>
  <c r="AA18" i="20"/>
  <c r="Z18" i="20"/>
  <c r="AA17" i="20"/>
  <c r="Z17" i="20"/>
  <c r="AA16" i="20"/>
  <c r="Z16" i="20"/>
  <c r="AA15" i="20"/>
  <c r="Z15" i="20"/>
  <c r="AA14" i="20"/>
  <c r="Z14" i="20"/>
  <c r="AA13" i="20"/>
  <c r="Z13" i="20"/>
  <c r="AA12" i="20"/>
  <c r="Z12" i="20"/>
  <c r="AA11" i="20"/>
  <c r="Z11" i="20"/>
  <c r="AA10" i="20"/>
  <c r="Z10" i="20"/>
  <c r="AA9" i="20"/>
  <c r="Z9" i="20"/>
  <c r="Z8" i="20"/>
  <c r="AA8" i="20"/>
  <c r="AA7" i="20"/>
  <c r="Z7" i="20"/>
  <c r="AA6" i="20"/>
  <c r="Z6" i="20"/>
  <c r="G54" i="20"/>
  <c r="G69" i="20"/>
  <c r="G63" i="20"/>
  <c r="G48" i="20"/>
  <c r="G42" i="20"/>
  <c r="G34" i="20"/>
  <c r="G30" i="20"/>
  <c r="G25" i="20"/>
  <c r="G16" i="20"/>
  <c r="F16" i="20"/>
  <c r="G11" i="20"/>
  <c r="F11" i="20"/>
  <c r="G9" i="20"/>
  <c r="F6" i="20"/>
  <c r="G6" i="20"/>
  <c r="W73" i="20"/>
  <c r="Y73" i="20" s="1"/>
  <c r="V73" i="20"/>
  <c r="X73" i="20" s="1"/>
  <c r="W72" i="20"/>
  <c r="Y72" i="20" s="1"/>
  <c r="V72" i="20"/>
  <c r="X72" i="20" s="1"/>
  <c r="W71" i="20"/>
  <c r="Y71" i="20" s="1"/>
  <c r="V71" i="20"/>
  <c r="X71" i="20" s="1"/>
  <c r="W70" i="20"/>
  <c r="Y70" i="20" s="1"/>
  <c r="V70" i="20"/>
  <c r="X70" i="20" s="1"/>
  <c r="V69" i="20"/>
  <c r="X69" i="20" s="1"/>
  <c r="Q69" i="20"/>
  <c r="O69" i="20"/>
  <c r="O68" i="20" s="1"/>
  <c r="M69" i="20"/>
  <c r="K69" i="20"/>
  <c r="K68" i="20" s="1"/>
  <c r="V68" i="20"/>
  <c r="Z68" i="20" s="1"/>
  <c r="AB68" i="20" s="1"/>
  <c r="Q68" i="20"/>
  <c r="M68" i="20"/>
  <c r="M63" i="20" s="1"/>
  <c r="M62" i="20" s="1"/>
  <c r="W67" i="20"/>
  <c r="Y67" i="20" s="1"/>
  <c r="V67" i="20"/>
  <c r="X67" i="20" s="1"/>
  <c r="W66" i="20"/>
  <c r="Y66" i="20" s="1"/>
  <c r="V66" i="20"/>
  <c r="X66" i="20" s="1"/>
  <c r="W65" i="20"/>
  <c r="Y65" i="20" s="1"/>
  <c r="V65" i="20"/>
  <c r="X65" i="20" s="1"/>
  <c r="W64" i="20"/>
  <c r="Y64" i="20" s="1"/>
  <c r="V64" i="20"/>
  <c r="X64" i="20" s="1"/>
  <c r="V63" i="20"/>
  <c r="X63" i="20" s="1"/>
  <c r="Q63" i="20"/>
  <c r="O63" i="20"/>
  <c r="O62" i="20" s="1"/>
  <c r="K63" i="20"/>
  <c r="K62" i="20" s="1"/>
  <c r="V62" i="20"/>
  <c r="Z62" i="20" s="1"/>
  <c r="AB62" i="20" s="1"/>
  <c r="Q62" i="20"/>
  <c r="W61" i="20"/>
  <c r="Y61" i="20" s="1"/>
  <c r="V61" i="20"/>
  <c r="X61" i="20" s="1"/>
  <c r="W60" i="20"/>
  <c r="Y60" i="20" s="1"/>
  <c r="V60" i="20"/>
  <c r="X60" i="20" s="1"/>
  <c r="W59" i="20"/>
  <c r="Y59" i="20" s="1"/>
  <c r="V59" i="20"/>
  <c r="X59" i="20" s="1"/>
  <c r="W58" i="20"/>
  <c r="Y58" i="20" s="1"/>
  <c r="V58" i="20"/>
  <c r="X58" i="20" s="1"/>
  <c r="W57" i="20"/>
  <c r="Y57" i="20" s="1"/>
  <c r="V57" i="20"/>
  <c r="X57" i="20" s="1"/>
  <c r="W56" i="20"/>
  <c r="Y56" i="20" s="1"/>
  <c r="V56" i="20"/>
  <c r="X56" i="20" s="1"/>
  <c r="W55" i="20"/>
  <c r="Y55" i="20" s="1"/>
  <c r="V55" i="20"/>
  <c r="X55" i="20" s="1"/>
  <c r="V54" i="20"/>
  <c r="X54" i="20" s="1"/>
  <c r="Q54" i="20"/>
  <c r="O54" i="20"/>
  <c r="O53" i="20" s="1"/>
  <c r="M54" i="20"/>
  <c r="K54" i="20"/>
  <c r="K53" i="20" s="1"/>
  <c r="V53" i="20"/>
  <c r="Z53" i="20" s="1"/>
  <c r="Q53" i="20"/>
  <c r="M53" i="20"/>
  <c r="W52" i="20"/>
  <c r="Y52" i="20" s="1"/>
  <c r="V52" i="20"/>
  <c r="X52" i="20" s="1"/>
  <c r="W51" i="20"/>
  <c r="Y51" i="20" s="1"/>
  <c r="V51" i="20"/>
  <c r="X51" i="20" s="1"/>
  <c r="W50" i="20"/>
  <c r="Y50" i="20" s="1"/>
  <c r="V50" i="20"/>
  <c r="X50" i="20" s="1"/>
  <c r="W49" i="20"/>
  <c r="Y49" i="20" s="1"/>
  <c r="V49" i="20"/>
  <c r="X49" i="20" s="1"/>
  <c r="V48" i="20"/>
  <c r="X48" i="20" s="1"/>
  <c r="Q48" i="20"/>
  <c r="Q47" i="20" s="1"/>
  <c r="O48" i="20"/>
  <c r="M48" i="20"/>
  <c r="M47" i="20" s="1"/>
  <c r="K48" i="20"/>
  <c r="K47" i="20" s="1"/>
  <c r="V47" i="20"/>
  <c r="Z47" i="20" s="1"/>
  <c r="AB47" i="20" s="1"/>
  <c r="O47" i="20"/>
  <c r="W46" i="20"/>
  <c r="Y46" i="20" s="1"/>
  <c r="V46" i="20"/>
  <c r="X46" i="20" s="1"/>
  <c r="W45" i="20"/>
  <c r="Y45" i="20" s="1"/>
  <c r="V45" i="20"/>
  <c r="X45" i="20" s="1"/>
  <c r="W44" i="20"/>
  <c r="Y44" i="20" s="1"/>
  <c r="V44" i="20"/>
  <c r="X44" i="20" s="1"/>
  <c r="Y43" i="20"/>
  <c r="V43" i="20"/>
  <c r="X43" i="20" s="1"/>
  <c r="V42" i="20"/>
  <c r="X42" i="20" s="1"/>
  <c r="Q42" i="20"/>
  <c r="Q41" i="20" s="1"/>
  <c r="O42" i="20"/>
  <c r="M42" i="20"/>
  <c r="M41" i="20" s="1"/>
  <c r="K42" i="20"/>
  <c r="K41" i="20" s="1"/>
  <c r="V41" i="20"/>
  <c r="Z41" i="20" s="1"/>
  <c r="AB41" i="20" s="1"/>
  <c r="O41" i="20"/>
  <c r="W40" i="20"/>
  <c r="Y40" i="20" s="1"/>
  <c r="V40" i="20"/>
  <c r="X40" i="20" s="1"/>
  <c r="W39" i="20"/>
  <c r="Y39" i="20" s="1"/>
  <c r="V39" i="20"/>
  <c r="X39" i="20" s="1"/>
  <c r="W38" i="20"/>
  <c r="Y38" i="20" s="1"/>
  <c r="V38" i="20"/>
  <c r="X38" i="20" s="1"/>
  <c r="W37" i="20"/>
  <c r="Y37" i="20" s="1"/>
  <c r="V37" i="20"/>
  <c r="X37" i="20" s="1"/>
  <c r="W36" i="20"/>
  <c r="Y36" i="20" s="1"/>
  <c r="V36" i="20"/>
  <c r="X36" i="20" s="1"/>
  <c r="W35" i="20"/>
  <c r="Y35" i="20" s="1"/>
  <c r="V35" i="20"/>
  <c r="X35" i="20" s="1"/>
  <c r="V34" i="20"/>
  <c r="Q34" i="20"/>
  <c r="Q33" i="20" s="1"/>
  <c r="O34" i="20"/>
  <c r="M34" i="20"/>
  <c r="M33" i="20" s="1"/>
  <c r="L34" i="20"/>
  <c r="K34" i="20"/>
  <c r="J34" i="20"/>
  <c r="V33" i="20"/>
  <c r="Z33" i="20" s="1"/>
  <c r="AB33" i="20" s="1"/>
  <c r="O33" i="20"/>
  <c r="K33" i="20"/>
  <c r="W32" i="20"/>
  <c r="Y32" i="20" s="1"/>
  <c r="V32" i="20"/>
  <c r="X32" i="20" s="1"/>
  <c r="W31" i="20"/>
  <c r="Y31" i="20" s="1"/>
  <c r="V31" i="20"/>
  <c r="X31" i="20" s="1"/>
  <c r="V30" i="20"/>
  <c r="X30" i="20" s="1"/>
  <c r="Q30" i="20"/>
  <c r="O30" i="20"/>
  <c r="M30" i="20"/>
  <c r="K30" i="20"/>
  <c r="W29" i="20"/>
  <c r="Y29" i="20" s="1"/>
  <c r="V29" i="20"/>
  <c r="X29" i="20" s="1"/>
  <c r="W28" i="20"/>
  <c r="Y28" i="20" s="1"/>
  <c r="V28" i="20"/>
  <c r="X28" i="20" s="1"/>
  <c r="W27" i="20"/>
  <c r="Y27" i="20" s="1"/>
  <c r="V27" i="20"/>
  <c r="X27" i="20" s="1"/>
  <c r="W26" i="20"/>
  <c r="Y26" i="20" s="1"/>
  <c r="V26" i="20"/>
  <c r="X26" i="20" s="1"/>
  <c r="V25" i="20"/>
  <c r="X25" i="20" s="1"/>
  <c r="Q25" i="20"/>
  <c r="O25" i="20"/>
  <c r="M25" i="20"/>
  <c r="K25" i="20"/>
  <c r="Y24" i="20"/>
  <c r="X24" i="20"/>
  <c r="Y23" i="20"/>
  <c r="X23" i="20"/>
  <c r="X22" i="20"/>
  <c r="Q22" i="20"/>
  <c r="O22" i="20"/>
  <c r="M22" i="20"/>
  <c r="K22" i="20"/>
  <c r="V21" i="20"/>
  <c r="Z21" i="20" s="1"/>
  <c r="AB21" i="20" s="1"/>
  <c r="W20" i="20"/>
  <c r="Y20" i="20" s="1"/>
  <c r="V20" i="20"/>
  <c r="X20" i="20" s="1"/>
  <c r="W19" i="20"/>
  <c r="Y19" i="20" s="1"/>
  <c r="V19" i="20"/>
  <c r="X19" i="20" s="1"/>
  <c r="W18" i="20"/>
  <c r="Y18" i="20" s="1"/>
  <c r="V18" i="20"/>
  <c r="X18" i="20" s="1"/>
  <c r="W17" i="20"/>
  <c r="Y17" i="20" s="1"/>
  <c r="V17" i="20"/>
  <c r="X17" i="20" s="1"/>
  <c r="V16" i="20"/>
  <c r="Q16" i="20"/>
  <c r="O16" i="20"/>
  <c r="M16" i="20"/>
  <c r="L16" i="20"/>
  <c r="K16" i="20"/>
  <c r="J16" i="20"/>
  <c r="W15" i="20"/>
  <c r="Y15" i="20" s="1"/>
  <c r="V15" i="20"/>
  <c r="X15" i="20" s="1"/>
  <c r="W14" i="20"/>
  <c r="Y14" i="20" s="1"/>
  <c r="V14" i="20"/>
  <c r="X14" i="20" s="1"/>
  <c r="X13" i="20"/>
  <c r="W13" i="20"/>
  <c r="Y13" i="20" s="1"/>
  <c r="W12" i="20"/>
  <c r="Y12" i="20" s="1"/>
  <c r="V12" i="20"/>
  <c r="X12" i="20" s="1"/>
  <c r="V11" i="20"/>
  <c r="Q11" i="20"/>
  <c r="O11" i="20"/>
  <c r="M11" i="20"/>
  <c r="L11" i="20"/>
  <c r="X11" i="20" s="1"/>
  <c r="K11" i="20"/>
  <c r="J11" i="20"/>
  <c r="W10" i="20"/>
  <c r="Y10" i="20" s="1"/>
  <c r="V10" i="20"/>
  <c r="X10" i="20" s="1"/>
  <c r="V9" i="20"/>
  <c r="X9" i="20" s="1"/>
  <c r="Q9" i="20"/>
  <c r="O9" i="20"/>
  <c r="W9" i="20" s="1"/>
  <c r="Y9" i="20" s="1"/>
  <c r="M9" i="20"/>
  <c r="K9" i="20"/>
  <c r="W8" i="20"/>
  <c r="Y8" i="20" s="1"/>
  <c r="V8" i="20"/>
  <c r="X8" i="20" s="1"/>
  <c r="W7" i="20"/>
  <c r="Y7" i="20" s="1"/>
  <c r="V7" i="20"/>
  <c r="X7" i="20" s="1"/>
  <c r="V6" i="20"/>
  <c r="Q6" i="20"/>
  <c r="Q5" i="20" s="1"/>
  <c r="O6" i="20"/>
  <c r="M6" i="20"/>
  <c r="M5" i="20" s="1"/>
  <c r="L6" i="20"/>
  <c r="K6" i="20"/>
  <c r="J6" i="20"/>
  <c r="V5" i="20"/>
  <c r="X5" i="20" s="1"/>
  <c r="O5" i="20"/>
  <c r="M21" i="20" l="1"/>
  <c r="Q21" i="20"/>
  <c r="W25" i="20"/>
  <c r="Y25" i="20" s="1"/>
  <c r="W33" i="20"/>
  <c r="AA33" i="20" s="1"/>
  <c r="AC33" i="20" s="1"/>
  <c r="W41" i="20"/>
  <c r="W30" i="20"/>
  <c r="Y30" i="20" s="1"/>
  <c r="W34" i="20"/>
  <c r="Y34" i="20" s="1"/>
  <c r="W42" i="20"/>
  <c r="Y42" i="20" s="1"/>
  <c r="X16" i="20"/>
  <c r="K21" i="20"/>
  <c r="W48" i="20"/>
  <c r="Y48" i="20" s="1"/>
  <c r="W54" i="20"/>
  <c r="Y54" i="20" s="1"/>
  <c r="W63" i="20"/>
  <c r="Y63" i="20" s="1"/>
  <c r="W69" i="20"/>
  <c r="Y69" i="20" s="1"/>
  <c r="W5" i="20"/>
  <c r="W6" i="20"/>
  <c r="Y6" i="20" s="1"/>
  <c r="X6" i="20"/>
  <c r="W11" i="20"/>
  <c r="Y11" i="20" s="1"/>
  <c r="W16" i="20"/>
  <c r="Y16" i="20" s="1"/>
  <c r="W22" i="20"/>
  <c r="Y22" i="20" s="1"/>
  <c r="X34" i="20"/>
  <c r="W47" i="20"/>
  <c r="AA47" i="20" s="1"/>
  <c r="AC47" i="20" s="1"/>
  <c r="W53" i="20"/>
  <c r="W62" i="20"/>
  <c r="AA62" i="20" s="1"/>
  <c r="AC62" i="20" s="1"/>
  <c r="W68" i="20"/>
  <c r="AA5" i="20"/>
  <c r="AC5" i="20" s="1"/>
  <c r="Y5" i="20"/>
  <c r="Z5" i="20"/>
  <c r="AB5" i="20" s="1"/>
  <c r="AA41" i="20"/>
  <c r="AC41" i="20" s="1"/>
  <c r="Y41" i="20"/>
  <c r="AA53" i="20"/>
  <c r="AC53" i="20" s="1"/>
  <c r="Y53" i="20"/>
  <c r="AA68" i="20"/>
  <c r="AC68" i="20" s="1"/>
  <c r="Y68" i="20"/>
  <c r="O21" i="20"/>
  <c r="W21" i="20" s="1"/>
  <c r="X21" i="20"/>
  <c r="X47" i="20"/>
  <c r="X53" i="20"/>
  <c r="X62" i="20"/>
  <c r="X68" i="20"/>
  <c r="X33" i="20"/>
  <c r="X41" i="20"/>
  <c r="Y27" i="16"/>
  <c r="Y28" i="16"/>
  <c r="Y47" i="16"/>
  <c r="Y62" i="16"/>
  <c r="X17" i="16"/>
  <c r="X26" i="16"/>
  <c r="X27" i="16"/>
  <c r="X28" i="16"/>
  <c r="X54" i="16"/>
  <c r="Q73" i="16"/>
  <c r="Q72" i="16" s="1"/>
  <c r="Q67" i="16"/>
  <c r="Q66" i="16" s="1"/>
  <c r="Q58" i="16"/>
  <c r="Q57" i="16" s="1"/>
  <c r="W64" i="16"/>
  <c r="Y64" i="16" s="1"/>
  <c r="V64" i="16"/>
  <c r="X64" i="16" s="1"/>
  <c r="W62" i="16"/>
  <c r="V62" i="16"/>
  <c r="X62" i="16" s="1"/>
  <c r="Q52" i="16"/>
  <c r="Q51" i="16" s="1"/>
  <c r="W54" i="16"/>
  <c r="Y54" i="16" s="1"/>
  <c r="V54" i="16"/>
  <c r="Q46" i="16"/>
  <c r="Q45" i="16" s="1"/>
  <c r="Q38" i="16"/>
  <c r="Q37" i="16" s="1"/>
  <c r="Q20" i="16"/>
  <c r="Q34" i="16"/>
  <c r="Q29" i="16"/>
  <c r="Q26" i="16"/>
  <c r="O26" i="16"/>
  <c r="Q15" i="16"/>
  <c r="Q13" i="16"/>
  <c r="Q10" i="16"/>
  <c r="V10" i="16"/>
  <c r="B49" i="19"/>
  <c r="B40" i="19"/>
  <c r="B43" i="19" s="1"/>
  <c r="B31" i="19"/>
  <c r="B33" i="19" s="1"/>
  <c r="B19" i="19"/>
  <c r="B21" i="19" s="1"/>
  <c r="E6" i="19"/>
  <c r="B9" i="19" s="1"/>
  <c r="Y47" i="20" l="1"/>
  <c r="Y62" i="20"/>
  <c r="Y33" i="20"/>
  <c r="AA21" i="20"/>
  <c r="AC21" i="20" s="1"/>
  <c r="Y21" i="20"/>
  <c r="Q9" i="16"/>
  <c r="Q25" i="16"/>
  <c r="W26" i="16"/>
  <c r="L38" i="16"/>
  <c r="B40" i="17"/>
  <c r="B43" i="17" s="1"/>
  <c r="O67" i="16" l="1"/>
  <c r="O73" i="16"/>
  <c r="B49" i="17"/>
  <c r="B31" i="17"/>
  <c r="B33" i="17" s="1"/>
  <c r="V57" i="16"/>
  <c r="X57" i="16" s="1"/>
  <c r="B19" i="17"/>
  <c r="B21" i="17" s="1"/>
  <c r="E6" i="17"/>
  <c r="B9" i="17" s="1"/>
  <c r="V47" i="16" l="1"/>
  <c r="X47" i="16" s="1"/>
  <c r="V50" i="16"/>
  <c r="X50" i="16" s="1"/>
  <c r="O20" i="16"/>
  <c r="W17" i="16"/>
  <c r="Y17" i="16" s="1"/>
  <c r="M52" i="16" l="1"/>
  <c r="M46" i="16"/>
  <c r="M38" i="16"/>
  <c r="M20" i="16"/>
  <c r="L20" i="16"/>
  <c r="J20" i="16"/>
  <c r="M34" i="16"/>
  <c r="M29" i="16"/>
  <c r="M26" i="16"/>
  <c r="M25" i="16" l="1"/>
  <c r="Y26" i="16"/>
  <c r="K38" i="16"/>
  <c r="K73" i="16"/>
  <c r="K72" i="16" s="1"/>
  <c r="K67" i="16"/>
  <c r="K46" i="16"/>
  <c r="K45" i="16" s="1"/>
  <c r="K15" i="16"/>
  <c r="K20" i="16"/>
  <c r="K26" i="16"/>
  <c r="K29" i="16"/>
  <c r="K34" i="16"/>
  <c r="M73" i="16"/>
  <c r="M72" i="16" s="1"/>
  <c r="M67" i="16" s="1"/>
  <c r="M66" i="16" s="1"/>
  <c r="V71" i="16"/>
  <c r="X71" i="16" s="1"/>
  <c r="V70" i="16"/>
  <c r="X70" i="16" s="1"/>
  <c r="V24" i="16"/>
  <c r="X24" i="16" s="1"/>
  <c r="V23" i="16"/>
  <c r="X23" i="16" s="1"/>
  <c r="V22" i="16"/>
  <c r="X22" i="16" s="1"/>
  <c r="V21" i="16"/>
  <c r="X21" i="16" s="1"/>
  <c r="W18" i="16"/>
  <c r="Y18" i="16" s="1"/>
  <c r="O15" i="16"/>
  <c r="M15" i="16"/>
  <c r="V77" i="16"/>
  <c r="X77" i="16" s="1"/>
  <c r="V76" i="16"/>
  <c r="X76" i="16" s="1"/>
  <c r="V75" i="16"/>
  <c r="X75" i="16" s="1"/>
  <c r="V74" i="16"/>
  <c r="X74" i="16" s="1"/>
  <c r="V69" i="16"/>
  <c r="X69" i="16" s="1"/>
  <c r="W69" i="16"/>
  <c r="Y69" i="16" s="1"/>
  <c r="V68" i="16"/>
  <c r="X68" i="16" s="1"/>
  <c r="V65" i="16"/>
  <c r="X65" i="16" s="1"/>
  <c r="W65" i="16"/>
  <c r="Y65" i="16" s="1"/>
  <c r="V63" i="16"/>
  <c r="X63" i="16" s="1"/>
  <c r="V61" i="16"/>
  <c r="X61" i="16" s="1"/>
  <c r="V60" i="16"/>
  <c r="X60" i="16" s="1"/>
  <c r="V59" i="16"/>
  <c r="X59" i="16" s="1"/>
  <c r="V58" i="16"/>
  <c r="X58" i="16" s="1"/>
  <c r="O58" i="16"/>
  <c r="O57" i="16" s="1"/>
  <c r="M58" i="16"/>
  <c r="M57" i="16" s="1"/>
  <c r="K58" i="16"/>
  <c r="K57" i="16" s="1"/>
  <c r="V56" i="16"/>
  <c r="X56" i="16" s="1"/>
  <c r="W56" i="16"/>
  <c r="Y56" i="16" s="1"/>
  <c r="V55" i="16"/>
  <c r="X55" i="16" s="1"/>
  <c r="W55" i="16"/>
  <c r="Y55" i="16" s="1"/>
  <c r="V53" i="16"/>
  <c r="X53" i="16" s="1"/>
  <c r="V52" i="16"/>
  <c r="X52" i="16" s="1"/>
  <c r="O52" i="16"/>
  <c r="O51" i="16" s="1"/>
  <c r="M51" i="16"/>
  <c r="K52" i="16"/>
  <c r="K51" i="16" s="1"/>
  <c r="V49" i="16"/>
  <c r="X49" i="16" s="1"/>
  <c r="V48" i="16"/>
  <c r="X48" i="16" s="1"/>
  <c r="V46" i="16"/>
  <c r="X46" i="16" s="1"/>
  <c r="O46" i="16"/>
  <c r="O45" i="16" s="1"/>
  <c r="M45" i="16"/>
  <c r="V44" i="16"/>
  <c r="X44" i="16" s="1"/>
  <c r="V43" i="16"/>
  <c r="X43" i="16" s="1"/>
  <c r="V42" i="16"/>
  <c r="X42" i="16" s="1"/>
  <c r="W42" i="16"/>
  <c r="Y42" i="16" s="1"/>
  <c r="V41" i="16"/>
  <c r="X41" i="16" s="1"/>
  <c r="V40" i="16"/>
  <c r="X40" i="16" s="1"/>
  <c r="V39" i="16"/>
  <c r="X39" i="16" s="1"/>
  <c r="W39" i="16"/>
  <c r="Y39" i="16" s="1"/>
  <c r="O38" i="16"/>
  <c r="O37" i="16" s="1"/>
  <c r="M37" i="16"/>
  <c r="K37" i="16"/>
  <c r="J38" i="16"/>
  <c r="V36" i="16"/>
  <c r="X36" i="16" s="1"/>
  <c r="V35" i="16"/>
  <c r="X35" i="16" s="1"/>
  <c r="V34" i="16"/>
  <c r="X34" i="16" s="1"/>
  <c r="O34" i="16"/>
  <c r="V33" i="16"/>
  <c r="X33" i="16" s="1"/>
  <c r="V32" i="16"/>
  <c r="X32" i="16" s="1"/>
  <c r="V31" i="16"/>
  <c r="X31" i="16" s="1"/>
  <c r="V30" i="16"/>
  <c r="X30" i="16" s="1"/>
  <c r="V29" i="16"/>
  <c r="X29" i="16" s="1"/>
  <c r="O29" i="16"/>
  <c r="V14" i="16"/>
  <c r="X14" i="16" s="1"/>
  <c r="O13" i="16"/>
  <c r="M13" i="16"/>
  <c r="K13" i="16"/>
  <c r="V11" i="16"/>
  <c r="X11" i="16" s="1"/>
  <c r="O10" i="16"/>
  <c r="M10" i="16"/>
  <c r="M9" i="16" s="1"/>
  <c r="L10" i="16"/>
  <c r="X10" i="16" s="1"/>
  <c r="K10" i="16"/>
  <c r="J10" i="16"/>
  <c r="O9" i="16" l="1"/>
  <c r="K25" i="16"/>
  <c r="O25" i="16"/>
  <c r="K66" i="16"/>
  <c r="V73" i="16"/>
  <c r="X73" i="16" s="1"/>
  <c r="V72" i="16"/>
  <c r="X72" i="16" s="1"/>
  <c r="O72" i="16"/>
  <c r="W71" i="16"/>
  <c r="Y71" i="16" s="1"/>
  <c r="V18" i="16"/>
  <c r="X18" i="16" s="1"/>
  <c r="V20" i="16"/>
  <c r="X20" i="16" s="1"/>
  <c r="J15" i="16"/>
  <c r="L15" i="16"/>
  <c r="V16" i="16"/>
  <c r="X16" i="16" s="1"/>
  <c r="W23" i="16"/>
  <c r="Y23" i="16" s="1"/>
  <c r="V19" i="16"/>
  <c r="X19" i="16" s="1"/>
  <c r="W24" i="16"/>
  <c r="Y24" i="16" s="1"/>
  <c r="W16" i="16"/>
  <c r="Y16" i="16" s="1"/>
  <c r="W19" i="16"/>
  <c r="Y19" i="16" s="1"/>
  <c r="W50" i="16"/>
  <c r="Y50" i="16" s="1"/>
  <c r="W77" i="16"/>
  <c r="Y77" i="16" s="1"/>
  <c r="V45" i="16"/>
  <c r="X45" i="16" s="1"/>
  <c r="V25" i="16"/>
  <c r="X25" i="16" s="1"/>
  <c r="V38" i="16"/>
  <c r="X38" i="16" s="1"/>
  <c r="W12" i="16"/>
  <c r="Y12" i="16" s="1"/>
  <c r="W31" i="16"/>
  <c r="Y31" i="16" s="1"/>
  <c r="V12" i="16"/>
  <c r="X12" i="16" s="1"/>
  <c r="V13" i="16"/>
  <c r="X13" i="16" s="1"/>
  <c r="W43" i="16"/>
  <c r="Y43" i="16" s="1"/>
  <c r="Z57" i="16"/>
  <c r="AB57" i="16" s="1"/>
  <c r="W40" i="16"/>
  <c r="Y40" i="16" s="1"/>
  <c r="W32" i="16"/>
  <c r="Y32" i="16" s="1"/>
  <c r="W36" i="16"/>
  <c r="Y36" i="16" s="1"/>
  <c r="W59" i="16"/>
  <c r="Y59" i="16" s="1"/>
  <c r="V66" i="16"/>
  <c r="X66" i="16" s="1"/>
  <c r="V67" i="16"/>
  <c r="X67" i="16" s="1"/>
  <c r="W76" i="16"/>
  <c r="Y76" i="16" s="1"/>
  <c r="W41" i="16"/>
  <c r="Y41" i="16" s="1"/>
  <c r="W74" i="16"/>
  <c r="Y74" i="16" s="1"/>
  <c r="W30" i="16"/>
  <c r="Y30" i="16" s="1"/>
  <c r="W49" i="16"/>
  <c r="Y49" i="16" s="1"/>
  <c r="V51" i="16"/>
  <c r="X51" i="16" s="1"/>
  <c r="W75" i="16"/>
  <c r="Y75" i="16" s="1"/>
  <c r="W33" i="16"/>
  <c r="Y33" i="16" s="1"/>
  <c r="W44" i="16"/>
  <c r="Y44" i="16" s="1"/>
  <c r="W60" i="16"/>
  <c r="Y60" i="16" s="1"/>
  <c r="W11" i="16"/>
  <c r="Y11" i="16" s="1"/>
  <c r="W63" i="16"/>
  <c r="Y63" i="16" s="1"/>
  <c r="O66" i="16" l="1"/>
  <c r="Z72" i="16"/>
  <c r="AB72" i="16" s="1"/>
  <c r="W72" i="16"/>
  <c r="Y72" i="16" s="1"/>
  <c r="W73" i="16"/>
  <c r="Y73" i="16" s="1"/>
  <c r="W15" i="16"/>
  <c r="Y15" i="16" s="1"/>
  <c r="W70" i="16"/>
  <c r="Y70" i="16" s="1"/>
  <c r="V15" i="16"/>
  <c r="X15" i="16" s="1"/>
  <c r="W22" i="16"/>
  <c r="Y22" i="16" s="1"/>
  <c r="W37" i="16"/>
  <c r="Y37" i="16" s="1"/>
  <c r="V37" i="16"/>
  <c r="X37" i="16" s="1"/>
  <c r="V9" i="16"/>
  <c r="Z45" i="16"/>
  <c r="AB45" i="16" s="1"/>
  <c r="Z25" i="16"/>
  <c r="AB25" i="16" s="1"/>
  <c r="Z51" i="16"/>
  <c r="AB51" i="16" s="1"/>
  <c r="Z66" i="16"/>
  <c r="AB66" i="16" s="1"/>
  <c r="W9" i="16"/>
  <c r="Y9" i="16" s="1"/>
  <c r="W10" i="16"/>
  <c r="Y10" i="16" s="1"/>
  <c r="W45" i="16"/>
  <c r="Y45" i="16" s="1"/>
  <c r="W46" i="16"/>
  <c r="Y46" i="16" s="1"/>
  <c r="W51" i="16"/>
  <c r="Y51" i="16" s="1"/>
  <c r="W52" i="16"/>
  <c r="Y52" i="16" s="1"/>
  <c r="W61" i="16"/>
  <c r="Y61" i="16" s="1"/>
  <c r="W53" i="16"/>
  <c r="Y53" i="16" s="1"/>
  <c r="W48" i="16"/>
  <c r="Y48" i="16" s="1"/>
  <c r="Z9" i="16" l="1"/>
  <c r="AB9" i="16" s="1"/>
  <c r="X9" i="16"/>
  <c r="AA72" i="16"/>
  <c r="AC72" i="16" s="1"/>
  <c r="W66" i="16"/>
  <c r="Y66" i="16" s="1"/>
  <c r="W21" i="16"/>
  <c r="Y21" i="16" s="1"/>
  <c r="Z37" i="16"/>
  <c r="AB37" i="16" s="1"/>
  <c r="W20" i="16"/>
  <c r="Y20" i="16" s="1"/>
  <c r="W35" i="16"/>
  <c r="Y35" i="16" s="1"/>
  <c r="W38" i="16"/>
  <c r="Y38" i="16" s="1"/>
  <c r="AA37" i="16"/>
  <c r="AC37" i="16" s="1"/>
  <c r="AA9" i="16"/>
  <c r="AC9" i="16" s="1"/>
  <c r="W29" i="16"/>
  <c r="Y29" i="16" s="1"/>
  <c r="AA51" i="16"/>
  <c r="AC51" i="16" s="1"/>
  <c r="W68" i="16"/>
  <c r="Y68" i="16" s="1"/>
  <c r="W67" i="16"/>
  <c r="Y67" i="16" s="1"/>
  <c r="W58" i="16"/>
  <c r="Y58" i="16" s="1"/>
  <c r="W14" i="16"/>
  <c r="Y14" i="16" s="1"/>
  <c r="W57" i="16"/>
  <c r="Y57" i="16" s="1"/>
  <c r="W13" i="16"/>
  <c r="Y13" i="16" s="1"/>
  <c r="AA45" i="16"/>
  <c r="AC45" i="16" s="1"/>
  <c r="W34" i="16"/>
  <c r="Y34" i="16" s="1"/>
  <c r="AA66" i="16" l="1"/>
  <c r="AC66" i="16" s="1"/>
  <c r="AA57" i="16"/>
  <c r="AC57" i="16" s="1"/>
  <c r="W25" i="16"/>
  <c r="Y25" i="16" s="1"/>
  <c r="AA25" i="16" l="1"/>
  <c r="AC25" i="16" s="1"/>
</calcChain>
</file>

<file path=xl/sharedStrings.xml><?xml version="1.0" encoding="utf-8"?>
<sst xmlns="http://schemas.openxmlformats.org/spreadsheetml/2006/main" count="762" uniqueCount="274">
  <si>
    <t>No</t>
  </si>
  <si>
    <t>Kode</t>
  </si>
  <si>
    <t>Program/Kegiatan/Sub Kegiatan Kepmendagri 050-3708 Th. 2020</t>
  </si>
  <si>
    <t>Indikator Kinerja Program/Sub Kegiatan</t>
  </si>
  <si>
    <t>Satuan</t>
  </si>
  <si>
    <t>Realisasi Capaian Kinerja Renstra PD s.d. Renja Tahun Lalu</t>
  </si>
  <si>
    <t>Realisasi Kinerja Pada Triwulan</t>
  </si>
  <si>
    <t>Realisasi Capaian Kinerja dan Anggaran Renja PD yang Dievaluasi</t>
  </si>
  <si>
    <t>Keterangan</t>
  </si>
  <si>
    <t>Renja</t>
  </si>
  <si>
    <t>APBD</t>
  </si>
  <si>
    <t>I</t>
  </si>
  <si>
    <t>II</t>
  </si>
  <si>
    <t>III</t>
  </si>
  <si>
    <t>IV</t>
  </si>
  <si>
    <t>K</t>
  </si>
  <si>
    <t>Rp</t>
  </si>
  <si>
    <t>5.02.01</t>
  </si>
  <si>
    <t>PROGRAM PENUNJANG URUSAN PEMERINTAHAN DAERAH KABUPATEN/KOTA</t>
  </si>
  <si>
    <t>5.02.01.2.01</t>
  </si>
  <si>
    <t>Perencanaan, Penganggaran, dan Evaluasi Kinerja Perangkat Daerah</t>
  </si>
  <si>
    <t>Jumlah Dokumen Perencanaan, Penganggaran dan Evaluasi Kinerja Perangkat Daerah</t>
  </si>
  <si>
    <t>5.02.01.2.01.01</t>
  </si>
  <si>
    <t>Penyusunan Dokumen Perencanaan Perangkat Daerah</t>
  </si>
  <si>
    <t>5.02.01.2.01.07</t>
  </si>
  <si>
    <t>Evaluasi Kinerja Perangkat Daerah</t>
  </si>
  <si>
    <t xml:space="preserve">5.02.01.2.02 </t>
  </si>
  <si>
    <t>Administrasi Keuangan Perangkat Daerah</t>
  </si>
  <si>
    <t>5.02.01.2.02.01</t>
  </si>
  <si>
    <t>Penyediaan Gaji dan Tunjangan ASN</t>
  </si>
  <si>
    <t>5.02.01.2.06</t>
  </si>
  <si>
    <t>Administrasi Umum Perangkat Daerah</t>
  </si>
  <si>
    <t>Tersedianya Administrasi Umum Perangkat Daerah</t>
  </si>
  <si>
    <t xml:space="preserve">5.02.01.2.06.02 </t>
  </si>
  <si>
    <t>Penyediaan Peralatan dan Perlengkapan Kantor</t>
  </si>
  <si>
    <t xml:space="preserve">5.02.01.2.06.04 </t>
  </si>
  <si>
    <t>Penyediaan Bahan Logistik Kantor</t>
  </si>
  <si>
    <t xml:space="preserve">5.02.01.2.06.05 </t>
  </si>
  <si>
    <t>Penyediaan Barang Cetakan dan Penggandaan</t>
  </si>
  <si>
    <t xml:space="preserve">5.02.01.2.06.09 </t>
  </si>
  <si>
    <t>Penyelenggaraan Rapat Koordinasi dan Konsultasi SKPD</t>
  </si>
  <si>
    <t xml:space="preserve">5.02.01.2.08 </t>
  </si>
  <si>
    <t>Penyediaan Jasa Penunjang Urusan Pemerintahan Daerah</t>
  </si>
  <si>
    <t>Tersedianya Jasa Penunjang Urusan Pemerintahan Daerah</t>
  </si>
  <si>
    <t xml:space="preserve">5.02.01.2.08.02 </t>
  </si>
  <si>
    <t>Penyediaan Jasa Komunikasi, Sumber Daya Air dan Listrik</t>
  </si>
  <si>
    <t xml:space="preserve">5.02.01.2.08.04 </t>
  </si>
  <si>
    <t>Penyediaan Jasa Pelayanan Umum Kantor</t>
  </si>
  <si>
    <t>5.02.01.2.07</t>
  </si>
  <si>
    <t>Pengadaan Barang Milik Daerah Penunjang Urusan Pemerintah Daerah</t>
  </si>
  <si>
    <t>Jumlah Pengadaan Barang Milik Daerah</t>
  </si>
  <si>
    <t xml:space="preserve">5.02.01.2.07.02 </t>
  </si>
  <si>
    <t>Pengadaan Kendaraan Perorangan Dinas atau Kendaraan Dinas Jabatan</t>
  </si>
  <si>
    <t xml:space="preserve">5.02.01.2.07.05 </t>
  </si>
  <si>
    <t>Pengadaan Mebel</t>
  </si>
  <si>
    <t xml:space="preserve">5.02.01.2.07.06 </t>
  </si>
  <si>
    <t>Pengadaan Peralatan dan Mesin Lainnya</t>
  </si>
  <si>
    <t xml:space="preserve">5.02.01.2.09 </t>
  </si>
  <si>
    <t>Pemeliharaan Barang Milik Daerah Penunjang Urusan Pemerintahan Daerah</t>
  </si>
  <si>
    <t>Jumlah Barang Milik Daerah yang Terpelihara</t>
  </si>
  <si>
    <t xml:space="preserve">5.02.01.2.09.01 </t>
  </si>
  <si>
    <t>Penyediaan Jasa Pemeliharaan, Biaya Pemeliharaan dan Pajak Kendaraan Perorangan Dinas atau Kendaraan Dinas Jabatan</t>
  </si>
  <si>
    <t xml:space="preserve">5.02.01.2.09.06 </t>
  </si>
  <si>
    <t>Pemeliharaan Peralatan dan Mesin Lainnya</t>
  </si>
  <si>
    <t xml:space="preserve">5.02.01.2.09.09 </t>
  </si>
  <si>
    <t>Pemeliharaan/Rehabilitasi Gedung Kantor dan Bangunan Lainnya</t>
  </si>
  <si>
    <t xml:space="preserve">5.02.01.2.09.11 </t>
  </si>
  <si>
    <t>Pemeliharaan/Rehabilitasi Sarana dan Prasarana Pendukung Gedung Kantor atau Bangunan Lainnya</t>
  </si>
  <si>
    <t xml:space="preserve">5.02.02 </t>
  </si>
  <si>
    <t>PROGRAM PENGELOLAAN KEUANGAN DAERAH</t>
  </si>
  <si>
    <t xml:space="preserve">5.02.02.2.01 </t>
  </si>
  <si>
    <t>Koordinasi dan Penyusunan Rencana Anggaran Daerah</t>
  </si>
  <si>
    <t>Jumlah Dokumen Penganggaran dan Dokumen Pengelolaan Keuangan</t>
  </si>
  <si>
    <t xml:space="preserve">5.02.02.2.01.01 </t>
  </si>
  <si>
    <t>Koordinasi dan Penyusunan KUA dan PPAS</t>
  </si>
  <si>
    <t xml:space="preserve">5.02.02.2.01.02 </t>
  </si>
  <si>
    <t>Koordinasi dan Penyusunan Perubahan KUA dan Perubahan PPAS</t>
  </si>
  <si>
    <t xml:space="preserve">5.02.02.2.01.07 </t>
  </si>
  <si>
    <t>Koordinasi dan Penyusunan Peraturan Daerah tentang APBD dan Peraturan Kepala Daerah tentang Penjabaran APBD</t>
  </si>
  <si>
    <t xml:space="preserve">5.02.02.2.01.08 </t>
  </si>
  <si>
    <t>Koordinasi dan Penyusunan Peraturan Daerah tentang Perubahan APBD dan Peraturan Kepala Daerah tentang Penjabaran Perubahan APBD</t>
  </si>
  <si>
    <t xml:space="preserve">5.02.02.2.01.09 </t>
  </si>
  <si>
    <t>Koordinasi dan Penyusunan Regulasi serta Kebijakan Bidang Anggaran</t>
  </si>
  <si>
    <t xml:space="preserve">5.02.02.2.01.11 </t>
  </si>
  <si>
    <t>Koordinasi Perencanaan Anggaran Belanja Daerah</t>
  </si>
  <si>
    <t xml:space="preserve">5.02.02.2.02 </t>
  </si>
  <si>
    <t>Koordinasi dan Pengelolaan Perbendaharaan Daerah</t>
  </si>
  <si>
    <t>Jumlah Penerbitan SP2D</t>
  </si>
  <si>
    <t xml:space="preserve">5.02.02.2.02.03 </t>
  </si>
  <si>
    <t>Penyiapan, Pelaksanaan Pengendalian dan Penerbitan Anggaran Kas dan SPD</t>
  </si>
  <si>
    <t xml:space="preserve">5.02.02.2.02.05 </t>
  </si>
  <si>
    <t>Koordinasi, Fasilitasi, Asistensi, Sinkronisasi, Supervisi, Monitoring dan Evaluasi Pengelolaan Dana Perimbangan dan Dana Transfer Lainnya</t>
  </si>
  <si>
    <t xml:space="preserve">5.02.02.2.02.06 </t>
  </si>
  <si>
    <t>Koordinasi, Pelaksanaan Kerjasama dan Pemantauan Transaksi Non Tunai dengan Lembaga Keuangan Bank dan Lembaga Keuangan Bukan Bank</t>
  </si>
  <si>
    <t>Persentase Penyusunan Laporan Keuangan Pemerintah Daerah</t>
  </si>
  <si>
    <t xml:space="preserve">5.02.02.2.03 </t>
  </si>
  <si>
    <t>Koordinasi dan Pelaksanaan Akuntansi dan Pelaporan Keuangan Daerah</t>
  </si>
  <si>
    <t>Jumlah Dokumen Laporan Keuangan SKPD yang Diteliti</t>
  </si>
  <si>
    <t xml:space="preserve">5.02.02.2.03.02 </t>
  </si>
  <si>
    <t>Rekonsiliasi dan Verifikasi Aset, Kewajiban, Ekuitas, Pendapatan, Belanja, Pembiayaan, Pendapatan-LO dan Beban</t>
  </si>
  <si>
    <t xml:space="preserve">5.02.02.2.03.10 </t>
  </si>
  <si>
    <t>Penyusunan Sistem dan Prosedur Akuntansi dan Pelaporan Keuangan Pemerintah Daerah</t>
  </si>
  <si>
    <t xml:space="preserve">5.02.02.2.03.11 </t>
  </si>
  <si>
    <t>Pembinaan Akuntansi, Pelaporan dan Pertanggungjawaban Pemerintah Kabupaten/Kota</t>
  </si>
  <si>
    <t xml:space="preserve">5.02.02.2.03.04 </t>
  </si>
  <si>
    <t>Konsolidasi Laporan Keuangan SKPD, BLUD dan Laporan Keuangan Pemerintah Daerah</t>
  </si>
  <si>
    <t xml:space="preserve">5.02.03 </t>
  </si>
  <si>
    <t>PROGRAM PENGELOLAAN BARANG MILIK DAERAH</t>
  </si>
  <si>
    <t xml:space="preserve">5.02.03.2.01 </t>
  </si>
  <si>
    <t>Pengelolaan Barang Milik Daerah</t>
  </si>
  <si>
    <t>Jumlah Dokumen Laporan Aset/Barang Milik Daerah</t>
  </si>
  <si>
    <t xml:space="preserve">5.02.03.2.01.01 </t>
  </si>
  <si>
    <t>Penyusunan Standar Harga</t>
  </si>
  <si>
    <t xml:space="preserve">5.02.03.2.01.05 </t>
  </si>
  <si>
    <t>Penatausahaan Barang Milik Daerah</t>
  </si>
  <si>
    <t xml:space="preserve">5.02.03.2.01.06 </t>
  </si>
  <si>
    <t>Inventarisasi Barang Milik Daerah</t>
  </si>
  <si>
    <t xml:space="preserve">5.02.03.2.01.09 </t>
  </si>
  <si>
    <t>Pengawasan dan Pengendalian Pengelolaan Barang Milik Daerah</t>
  </si>
  <si>
    <t xml:space="preserve">5.02.03.2.01.13 </t>
  </si>
  <si>
    <t>Pembinaan Pengelolaan Barang Milik Daerah Pemerintah Kabupaten/Kota</t>
  </si>
  <si>
    <t xml:space="preserve">5.02.03.2.01.07 </t>
  </si>
  <si>
    <t>Pengamanan Barang Milik Daerah</t>
  </si>
  <si>
    <t xml:space="preserve">5.02.03.2.01.10 </t>
  </si>
  <si>
    <t>Optimalisasi Penggunaan, Pemanfaatan, Pemindahtanganan, Pemusnahan, dan Penghapusan Barang Milik Daerah</t>
  </si>
  <si>
    <t xml:space="preserve">5.02.04 </t>
  </si>
  <si>
    <t>PROGRAM PENGELOLAAN PENDAPATAN DAERAH</t>
  </si>
  <si>
    <t xml:space="preserve">5.02.04.2.01 </t>
  </si>
  <si>
    <t>Kegiatan Pengelolaan Pendapatan Daerah</t>
  </si>
  <si>
    <t>Jumlah Peningkatan Realisasi Pajak</t>
  </si>
  <si>
    <t xml:space="preserve">5.02.04.2.01.02 </t>
  </si>
  <si>
    <t>Analisa dan Pengembangan Pajak Daerah, serta Penyusunan Kebijakan Pajak Daerah</t>
  </si>
  <si>
    <t xml:space="preserve">5.02.04.2.01.03 </t>
  </si>
  <si>
    <t>Penyuluhan dan Penyebarluasan Kebijakan Pajak Daerah</t>
  </si>
  <si>
    <t>Pendataan dan Pendaftaran Objek Pajak Daerah</t>
  </si>
  <si>
    <t xml:space="preserve">5.02.04.2.01.06 </t>
  </si>
  <si>
    <t>Pengolahan, Pemeliharaan, dan Pelaporan Basis Data Pajak Daerah</t>
  </si>
  <si>
    <t xml:space="preserve">5.02.04.2.01.07 </t>
  </si>
  <si>
    <t>Penilaian Pajak Bumi dan Bangunan Perdesaan dan Perkotaan (PBBP2) serta Bea Perolehan
Hak atas Tanah dan Bangunan (BPHTB)</t>
  </si>
  <si>
    <t xml:space="preserve">5.02.04.2.01.10 </t>
  </si>
  <si>
    <t>Penelitian dan Verifikasi Data Pelaporan Pajak Daerah</t>
  </si>
  <si>
    <t xml:space="preserve">5.02.04.2.01.11 </t>
  </si>
  <si>
    <t>Penagihan Pajak Daerah</t>
  </si>
  <si>
    <t xml:space="preserve">5.02.04.2.01.13 </t>
  </si>
  <si>
    <t>Pengendalian, Pemeriksaan dan Pengawasan Pajak Daerah</t>
  </si>
  <si>
    <t>Rata-Rata Capaian Kinerja (%)</t>
  </si>
  <si>
    <t>Predikat Kinerja</t>
  </si>
  <si>
    <t>Faktor Penghambat Pencapaian Kinerja : Masih banyak tanah dan bangunan milik Pemerintah Kabupaten Cilacap yang belum bersertifikat, masih banyak wajib pajak yang belum memenuhi kewajibannya</t>
  </si>
  <si>
    <t>Tindak Lanjut yang Diperlukan dalam Triwulan Berikutnya *): Membuat tim percepatan pensertifikatan dengan melibatkan Badan Pertanahan Nasional (BPN), membantu Tim Terpadu terdiri atas beberapa SKPD seperti BPPKAD, Satpol PP, dan DPMPTSP yang mempunyai tugas meliputi koordinasi tentang perijinan, konfirmasi, dan penertiban.</t>
  </si>
  <si>
    <t>Tindak Lanjut yang Diperlukan dalam Renja PD berikutnya : Membuat tim percepatan pensertifikatan dengan melibatkan Badan Pertanahan Nasional (BPN), membantu Tim Terpadu terdiri atas beberapa SKPD seperti BPPKAD, Satpol PP, dan DPMPTSP yang mempunyai tugas meliputi koordinasi tentang perijinan, konfirmasi, dan penertiban.</t>
  </si>
  <si>
    <t>Dievaluasi</t>
  </si>
  <si>
    <t>KEPALA BADAN PERENCANAAN PEMBANGUNAN,</t>
  </si>
  <si>
    <t>PENELITIAN DAN PENGEMBANGAN DAERAH</t>
  </si>
  <si>
    <t>KABUPATEN CILACAP</t>
  </si>
  <si>
    <t>Ir. SUJITO, M.Si.</t>
  </si>
  <si>
    <t>Pembina Utama Muda</t>
  </si>
  <si>
    <t>NIP. 19651212 199103 1 019</t>
  </si>
  <si>
    <t>Faktor Pendorong Keberhasilan Kinerja : Ketersediaan anggaran yang memenuhi dalam rangka pelaksanaan kegiatan pada BPPKAD Kabupaten Cilacap dan adanya kebijakan yang dilakukan oleh Pemerintah Kabupaten Cilacap terkait pelaksanaan pemungutan PAD</t>
  </si>
  <si>
    <t>Jumlah Dokumen Perencanaan Perangkat Daerah</t>
  </si>
  <si>
    <t>Jumlah Laporan Evaluasi Kinerja Perangkat Daerah</t>
  </si>
  <si>
    <t>Jumlah Orang yang Menerima Gaji dan Tunjangan ASN</t>
  </si>
  <si>
    <t>Jumlah Paket Peralatan dan Perlengkapan Kantor yang Disediakan</t>
  </si>
  <si>
    <t>Jumlah Paket Bahan Logistik Kantor yang Disediakan</t>
  </si>
  <si>
    <t>Jumlah Paket Barang Cetakan dan Penggandaan yang Disediakan</t>
  </si>
  <si>
    <t>Jumlah Laporan Penyelenggaraan Rapat Koordinasi dan Konsultasi SKPD</t>
  </si>
  <si>
    <t>Jumlah Laporan Penyediaan Jasa Komunikasi, Sumber Daya Air dan Listrik yang Disediakan</t>
  </si>
  <si>
    <t>Jumlah Laporan Penyediaan Jasa Pelayanan Umum Kantor yang Disediakan</t>
  </si>
  <si>
    <t>Jumlah Unit Kendaraan Perorangan Dinas atau Kendaraan Dinas Jabatan yang Disediakan</t>
  </si>
  <si>
    <t>Jumlah Paket Mebel yang Disediakan</t>
  </si>
  <si>
    <t>Jumlah Unit Peralatan dan Mesin Lainnya yang Disediakan</t>
  </si>
  <si>
    <t>Jumlah Kendaraan Perorangan Dinas atau Kendaraan Dinas Jabatan yang Dipelihara dan Dibayarkan Pajaknya</t>
  </si>
  <si>
    <t>Terlaksananya Pemeliharaan Peralatan dan Mesin Lainnya</t>
  </si>
  <si>
    <t>Terlaksananya Pemeliharaan/Rehabilitasi Gedung Kantor dan Bangunan Lainnya</t>
  </si>
  <si>
    <t>Jumlah Sarana dan Prasarana Pendukung Gedung Kantor atau Bangunan Lainnya yang Dipelihara/Direhabilitasi</t>
  </si>
  <si>
    <t>Jumlah Dokumen KUA dan PPAS yang Disusun</t>
  </si>
  <si>
    <t>Jumlah Dokumen Perubahan KUA dan Perubahan PPAS yang Disusun</t>
  </si>
  <si>
    <t>Jumlah Peraturan Daerah tentang APBD dan Peraturan Kepala Daerah tentang Penjabaran APBD</t>
  </si>
  <si>
    <t>Jumlah Peraturan Daerah tentang Perubahan APBD dan Peraturan Kepala Daerah tentang Penjabaran Perubahan APBD</t>
  </si>
  <si>
    <t>Jumlah Dokumen Regulasi serta Kebijakan Bidang Anggaran</t>
  </si>
  <si>
    <t>Jumlah Dokumen Hasil Koordinasi Perencanaan Anggaran Belanja Daerah</t>
  </si>
  <si>
    <t>Jumlah Dokumen Hasil Pengendalian dan Penerbitan Anggaran Kas dan SPD</t>
  </si>
  <si>
    <t>Jumlah Dokumen Hasil Koordinasi, Fasilitasi, Asistensi, Sinkronisasi, Supervisi, Monitoring dan Evaluasi Pengelolaan Dana Perimbangan dan Dana Transfer Lainnya</t>
  </si>
  <si>
    <t>Jumlah Dokumen Hasil Koordinasi, Pelaksanaan Kerjasama dan Pemantauan Transaksi Non Tunai dengan Lembaga Keuangan Bank dan Lembaga Keuangan Bukan Bank</t>
  </si>
  <si>
    <t>Jumlah Dokumen Hasil Rekonsiliasi dan Verifikasi Aset, Kewajiban, Ekuitas, Pendapatan, Belanja, Pembiayaan, Pendapatan-LO dan Beban</t>
  </si>
  <si>
    <t>Jumlah Sistem dan Prosedur Akuntansi dan Pelaporan Keuangan Pemerintah Daerah</t>
  </si>
  <si>
    <t>Jumlah Orang yang Mengikuti Pembinaan Akuntansi, Pelaporan dan Pertanggungjawaban Pemerintah Kabupaten/Kota</t>
  </si>
  <si>
    <t>Jumlah Laporan Keuangan SKPD, BLUD dan Laporan Keuangan Pemerintah Daerah</t>
  </si>
  <si>
    <t>Jumlah Standar Harga yang Disusun</t>
  </si>
  <si>
    <t>Jumlah Laporan Penatausahaan Barang Milik Daerah</t>
  </si>
  <si>
    <t>Jumlah Laporan Hasil Inventarisasi (LHI) Barang Milik Daerah</t>
  </si>
  <si>
    <t>Jumlah Laporan Hasil Pengawasan dan Pengendalian Pengelolaan Barang Milik Daerah</t>
  </si>
  <si>
    <t>Jumlah Laporan Hasil Pengamanan Barang Milik Daerah</t>
  </si>
  <si>
    <t>Jumlah Dokumen Hasil Optimalisasi Penggunaan, Pemanfaatan, Pemindahtanganan, Pemusnahan, dan Penghapusan Barang Milik Daerah</t>
  </si>
  <si>
    <t>Jumlah Dokumen Hasil Analis Pajak Daerah serta Pengembangan Pajak Daerah dan Kebijakan Pajak Daerah</t>
  </si>
  <si>
    <t>Jumlah Laporan Pelaksanaan Penyuluhan dan Penyebarluasan Kebijakan Pajak Daerah</t>
  </si>
  <si>
    <t>Jumlah Laporan Hasil Pendataan dan Pendaftaran Objek Pajak Daerah, Subjek Pajak dan Wajib Pajak Daerah</t>
  </si>
  <si>
    <t>Jumlah Laporan Hasil Pengolahan, Pemeliharaan, dan Pelaporan Basis Data Pajak Daerah</t>
  </si>
  <si>
    <t>Jumlah Objek Pajak yang Disesuaikan NJOPnya</t>
  </si>
  <si>
    <t>Jumlah Data Pelaporan Pajak Daerah yang Telah Dilakukan Penelitian dan Verifikasi</t>
  </si>
  <si>
    <t>Jumlah Dokumen Hasil Pelaksanaan Penagihan Pajak Daerah</t>
  </si>
  <si>
    <t>Jumlah Dokumen Hasil Pemeriksaan serta Pengendalian dan Pengawasan Pajak Daerah</t>
  </si>
  <si>
    <t>Target Akhir Renstra 2023 - 2026 pada Tahun 2026</t>
  </si>
  <si>
    <t>Persentase Ketercapaian Perencanaan dan Keuangan Perangkat Daerah</t>
  </si>
  <si>
    <t>%</t>
  </si>
  <si>
    <t>Pengadaan Pakaian Dinas Beserta Atribut Kelengkapannya</t>
  </si>
  <si>
    <t>Pendidikan dan Pelatihan Pegawai Berdasarkan Tugas dan Fungsi</t>
  </si>
  <si>
    <t>Administrasi Kepegawaian Perangkat Daerah</t>
  </si>
  <si>
    <t>Persentase Tercapainya Layanan Umum Kepegawaian dan Layanan Umum Perangkat Daerah</t>
  </si>
  <si>
    <t>Jumlah Unit Peningkatan Sarana dan Prasarana Disiplin Pegawai</t>
  </si>
  <si>
    <t>Jumlah Paket Pakaian Dinas Beserta Atribut Kelengkapan</t>
  </si>
  <si>
    <t>Jumlah Pegawai Berdasarkan Tugas dan Fungsi yang Mengikuti Pendidikan dan Pelatihan</t>
  </si>
  <si>
    <t>Rasio Belanja Urusan Pemerintahan Umum (Dikurangi Transfer Expenditure)</t>
  </si>
  <si>
    <t>Deviasi Realisasi Belanja Terhadap Belanja Total dalam APBD</t>
  </si>
  <si>
    <t>Manajemen Aset</t>
  </si>
  <si>
    <t>Ya/Tidak</t>
  </si>
  <si>
    <t>Ya</t>
  </si>
  <si>
    <t>Deviasi Realisasi PAD terhadap Anggaran PAD dan APBD</t>
  </si>
  <si>
    <t>Persentase Peningkatan Ketetapan Pajak Daerah</t>
  </si>
  <si>
    <t>Dokumen</t>
  </si>
  <si>
    <t>Laporan</t>
  </si>
  <si>
    <t>Orang</t>
  </si>
  <si>
    <t>Unit</t>
  </si>
  <si>
    <t>Paket</t>
  </si>
  <si>
    <t>Orang/Bulan</t>
  </si>
  <si>
    <t>78/12</t>
  </si>
  <si>
    <t>Bulan</t>
  </si>
  <si>
    <t>Koordinasi dan Pengelolaan Kas Daerah</t>
  </si>
  <si>
    <t>Jumlah Dokumen Hasil Koordinasi dan Pengelolaan Kas Daerah</t>
  </si>
  <si>
    <t>Objek Pajak</t>
  </si>
  <si>
    <t>5.02.01.2.07.03</t>
  </si>
  <si>
    <t>Pengadaan Kendaraan Dinas Operasional atau Lapangan</t>
  </si>
  <si>
    <t>Jumlah Unit Kendaraan Dinas Operasional atau Lapangan yang Disediakan</t>
  </si>
  <si>
    <t>Jumlah belanja APBD</t>
  </si>
  <si>
    <t xml:space="preserve">Jumlah belanja urusan pemerintahan </t>
  </si>
  <si>
    <t>-</t>
  </si>
  <si>
    <t>transfer expenditure</t>
  </si>
  <si>
    <t>x</t>
  </si>
  <si>
    <t>Nilai absolut dari total belanja dalam realisasi</t>
  </si>
  <si>
    <t>Total belanja APBD</t>
  </si>
  <si>
    <t>- 1</t>
  </si>
  <si>
    <t>Nilai absolut dari total PAD dalam realisasi</t>
  </si>
  <si>
    <t>Total PAD dalam APBD</t>
  </si>
  <si>
    <t>Peningkatan Realisasi Pajak</t>
  </si>
  <si>
    <t>Realisasi tahun ini - realisasi tahun sebelumnya</t>
  </si>
  <si>
    <t>Jumlah Dokumen Administrasi Keuangan Perangkat Daerah</t>
  </si>
  <si>
    <t>Jumlah Orang yang Mengikuti Pembinaan Pengelolaan Barang Milik Daerah Pemerintah Kabupaten/Kota</t>
  </si>
  <si>
    <t>Ketetapan tahun ini - ketetapan tahun sebelumnya</t>
  </si>
  <si>
    <t>Ketetapan tahun sebelumnya</t>
  </si>
  <si>
    <t>A.</t>
  </si>
  <si>
    <t>B.</t>
  </si>
  <si>
    <t>C.</t>
  </si>
  <si>
    <t>D.</t>
  </si>
  <si>
    <t>E.</t>
  </si>
  <si>
    <t>13=9+10+11+12</t>
  </si>
  <si>
    <t>14=13/8x100</t>
  </si>
  <si>
    <t>15=7+13</t>
  </si>
  <si>
    <t>Target Kinerja dan Anggaran Tahun Berjalan yang Dievaluasi (2023)</t>
  </si>
  <si>
    <t>16=15/6*100</t>
  </si>
  <si>
    <t>Tingkat Capaian Kinerja dan Realisasi Anggaran Renja 2023 yang dievaluasi (%)</t>
  </si>
  <si>
    <t>Realisasi Capaian Kinerja dan Anggaran PD s.d Tahun 2023</t>
  </si>
  <si>
    <t>Tingkat Capaian Kinerja dan Realisasi Anggaran Renstra PD s.d Tahun 2023</t>
  </si>
  <si>
    <t>Cilacap,          Juli 2023</t>
  </si>
  <si>
    <t>KEPALA BADAN PENDAPATAN</t>
  </si>
  <si>
    <t>PENGELOLAAN KEUANGAN DAN ASET DAERAH</t>
  </si>
  <si>
    <t>WARSONO, S.H., M.Hum.</t>
  </si>
  <si>
    <t>NIP. 19650108 198903 1 009</t>
  </si>
  <si>
    <t>Disusun</t>
  </si>
  <si>
    <t>EVALUASI TERHADAP HASIL RENJA BADAN PENDAPATAN PENGELOLAAN KEUANGAN DAN ASET DAERAH (SKPD)</t>
  </si>
  <si>
    <t>TRIWULAN II TAHUN 2023</t>
  </si>
  <si>
    <t>5.02.01.2.05.02</t>
  </si>
  <si>
    <t>5.02.01.2.05</t>
  </si>
  <si>
    <t>5.02.01.2.05.09</t>
  </si>
  <si>
    <t>lembar</t>
  </si>
  <si>
    <t>dokumen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</si>
</sst>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164" formatCode="_-* #,##0.00_-;\-* #,##0.00_-;_-* &quot;-&quot;??_-;_-@_-"/>
    <numFmt numFmtId="165" formatCode="0.00_ "/>
    <numFmt numFmtId="166" formatCode="_(* #,##0.00_);_(* \(#,##0.00\);_(* &quot;-&quot;_);_(@_)"/>
    <numFmt numFmtId="167" formatCode="_-* #,##0_-;\-* #,##0_-;_-* &quot;-&quot;??_-;_-@_-"/>
    <numFmt numFmtId="168" formatCode="#,##0.000"/>
    <numFmt numFmtId="169" formatCode="0.000"/>
  </numFmts>
  <fonts count="35">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charset val="134"/>
    </font>
    <font>
      <b/>
      <sz val="11"/>
      <color theme="1"/>
      <name val="Calibri"/>
      <charset val="134"/>
      <scheme val="minor"/>
    </font>
    <font>
      <b/>
      <sz val="16"/>
      <color theme="1"/>
      <name val="Calibri"/>
      <charset val="134"/>
      <scheme val="minor"/>
    </font>
    <font>
      <b/>
      <sz val="11"/>
      <color theme="1"/>
      <name val="Arial"/>
      <charset val="134"/>
    </font>
    <font>
      <sz val="10"/>
      <color theme="1"/>
      <name val="Arial"/>
      <charset val="134"/>
    </font>
    <font>
      <sz val="10"/>
      <color theme="0"/>
      <name val="Arial"/>
      <charset val="134"/>
    </font>
    <font>
      <b/>
      <sz val="10"/>
      <color theme="0"/>
      <name val="Arial"/>
      <charset val="134"/>
    </font>
    <font>
      <b/>
      <sz val="11"/>
      <name val="Arial"/>
      <charset val="134"/>
    </font>
    <font>
      <b/>
      <sz val="10"/>
      <name val="Arial"/>
      <charset val="134"/>
    </font>
    <font>
      <sz val="11"/>
      <color theme="1"/>
      <name val="Arial"/>
      <charset val="134"/>
    </font>
    <font>
      <sz val="28"/>
      <color theme="1"/>
      <name val="Arial"/>
      <charset val="134"/>
    </font>
    <font>
      <b/>
      <u/>
      <sz val="28"/>
      <color theme="1"/>
      <name val="Arial"/>
      <charset val="134"/>
    </font>
    <font>
      <sz val="14"/>
      <color theme="1"/>
      <name val="Calibri"/>
      <charset val="134"/>
      <scheme val="minor"/>
    </font>
    <font>
      <sz val="23"/>
      <color theme="1"/>
      <name val="Arial"/>
      <charset val="134"/>
    </font>
    <font>
      <b/>
      <u/>
      <sz val="14"/>
      <color theme="1"/>
      <name val="Arial"/>
      <charset val="134"/>
    </font>
    <font>
      <sz val="26"/>
      <color theme="1"/>
      <name val="Arial"/>
      <charset val="134"/>
    </font>
    <font>
      <sz val="11"/>
      <color theme="1"/>
      <name val="Calibri"/>
      <charset val="134"/>
      <scheme val="minor"/>
    </font>
    <font>
      <sz val="10"/>
      <color theme="1"/>
      <name val="Arial"/>
      <family val="2"/>
    </font>
    <font>
      <b/>
      <sz val="10"/>
      <color theme="1"/>
      <name val="Arial"/>
      <family val="2"/>
    </font>
    <font>
      <sz val="8"/>
      <name val="Calibri"/>
      <charset val="134"/>
      <scheme val="minor"/>
    </font>
    <font>
      <b/>
      <sz val="11"/>
      <color theme="1"/>
      <name val="Calibri"/>
      <family val="2"/>
      <scheme val="minor"/>
    </font>
    <font>
      <b/>
      <sz val="26"/>
      <color theme="1"/>
      <name val="Calibri"/>
      <family val="2"/>
      <scheme val="minor"/>
    </font>
    <font>
      <b/>
      <sz val="16"/>
      <color theme="1"/>
      <name val="Calibri"/>
      <family val="2"/>
      <scheme val="minor"/>
    </font>
    <font>
      <b/>
      <i/>
      <sz val="11"/>
      <color theme="1"/>
      <name val="Calibri"/>
      <family val="2"/>
      <scheme val="minor"/>
    </font>
    <font>
      <sz val="28"/>
      <color theme="1"/>
      <name val="Arial"/>
      <family val="2"/>
    </font>
    <font>
      <b/>
      <u/>
      <sz val="28"/>
      <color theme="1"/>
      <name val="Arial"/>
      <family val="2"/>
    </font>
    <font>
      <b/>
      <sz val="36"/>
      <color theme="1"/>
      <name val="Calibri"/>
      <family val="2"/>
      <scheme val="minor"/>
    </font>
    <font>
      <sz val="12"/>
      <color theme="1"/>
      <name val="Calibri"/>
      <family val="2"/>
      <scheme val="minor"/>
    </font>
    <font>
      <sz val="10"/>
      <name val="Arial"/>
      <charset val="134"/>
    </font>
    <font>
      <sz val="10"/>
      <name val="Arial"/>
      <family val="2"/>
    </font>
    <font>
      <sz val="11"/>
      <name val="Calibri"/>
      <charset val="134"/>
      <scheme val="minor"/>
    </font>
  </fonts>
  <fills count="6">
    <fill>
      <patternFill patternType="none"/>
    </fill>
    <fill>
      <patternFill patternType="gray125"/>
    </fill>
    <fill>
      <patternFill patternType="solid">
        <fgColor theme="7" tint="0.3999450666829432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auto="1"/>
      </top>
      <bottom style="dotted">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right/>
      <top style="thin">
        <color auto="1"/>
      </top>
      <bottom/>
      <diagonal/>
    </border>
  </borders>
  <cellStyleXfs count="3">
    <xf numFmtId="0" fontId="0" fillId="0" borderId="0"/>
    <xf numFmtId="41" fontId="20" fillId="0" borderId="0" applyFont="0" applyFill="0" applyBorder="0" applyAlignment="0" applyProtection="0"/>
    <xf numFmtId="164" fontId="20" fillId="0" borderId="0" applyFont="0" applyFill="0" applyBorder="0" applyAlignment="0" applyProtection="0"/>
  </cellStyleXfs>
  <cellXfs count="309">
    <xf numFmtId="0" fontId="0" fillId="0" borderId="0" xfId="0"/>
    <xf numFmtId="0" fontId="4" fillId="0" borderId="0" xfId="0" applyFont="1" applyAlignment="1">
      <alignment horizontal="center" vertical="center" wrapText="1"/>
    </xf>
    <xf numFmtId="0" fontId="4" fillId="0" borderId="0" xfId="0" applyFont="1" applyAlignment="1">
      <alignment horizontal="center" vertical="center"/>
    </xf>
    <xf numFmtId="0" fontId="5" fillId="2" borderId="0" xfId="0" applyFont="1" applyFill="1"/>
    <xf numFmtId="0" fontId="5" fillId="3" borderId="0" xfId="0" applyFont="1" applyFill="1"/>
    <xf numFmtId="0" fontId="0" fillId="4" borderId="0" xfId="0" applyFill="1"/>
    <xf numFmtId="0" fontId="0" fillId="0" borderId="1" xfId="0" applyBorder="1"/>
    <xf numFmtId="0" fontId="5" fillId="4" borderId="0" xfId="0" applyFont="1" applyFill="1"/>
    <xf numFmtId="0" fontId="0" fillId="0" borderId="0" xfId="0" applyAlignment="1">
      <alignment horizontal="left"/>
    </xf>
    <xf numFmtId="0" fontId="0" fillId="0" borderId="0" xfId="0" applyAlignment="1">
      <alignment horizontal="center"/>
    </xf>
    <xf numFmtId="41" fontId="0" fillId="0" borderId="0" xfId="1" applyFont="1" applyFill="1"/>
    <xf numFmtId="0" fontId="0" fillId="0" borderId="0" xfId="1" applyNumberFormat="1" applyFont="1" applyFill="1" applyAlignment="1">
      <alignment horizontal="center"/>
    </xf>
    <xf numFmtId="0" fontId="7"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2" borderId="11" xfId="0" applyFont="1" applyFill="1" applyBorder="1" applyAlignment="1">
      <alignment horizontal="center" vertical="top" wrapText="1"/>
    </xf>
    <xf numFmtId="0" fontId="4" fillId="2" borderId="11" xfId="0" applyFont="1" applyFill="1" applyBorder="1" applyAlignment="1">
      <alignment vertical="top" wrapText="1"/>
    </xf>
    <xf numFmtId="0" fontId="4" fillId="2" borderId="12" xfId="0" applyFont="1" applyFill="1" applyBorder="1" applyAlignment="1">
      <alignment horizontal="left" vertical="top" wrapText="1"/>
    </xf>
    <xf numFmtId="0" fontId="4" fillId="3" borderId="11" xfId="0" applyFont="1" applyFill="1" applyBorder="1" applyAlignment="1">
      <alignment horizontal="center" vertical="top" wrapText="1"/>
    </xf>
    <xf numFmtId="0" fontId="4" fillId="3" borderId="11" xfId="0" applyFont="1" applyFill="1" applyBorder="1" applyAlignment="1">
      <alignment vertical="top" wrapText="1"/>
    </xf>
    <xf numFmtId="0" fontId="4" fillId="3" borderId="12" xfId="0" applyFont="1" applyFill="1" applyBorder="1" applyAlignment="1">
      <alignment horizontal="left" vertical="top" wrapText="1"/>
    </xf>
    <xf numFmtId="0" fontId="8" fillId="0" borderId="11" xfId="0" applyFont="1" applyBorder="1" applyAlignment="1">
      <alignment horizontal="center" vertical="top" wrapText="1"/>
    </xf>
    <xf numFmtId="0" fontId="8" fillId="0" borderId="11" xfId="0" applyFont="1" applyBorder="1" applyAlignment="1">
      <alignment vertical="top" wrapText="1"/>
    </xf>
    <xf numFmtId="0" fontId="8" fillId="0" borderId="11" xfId="0" applyFont="1" applyBorder="1" applyAlignment="1">
      <alignment horizontal="left" vertical="top" wrapText="1"/>
    </xf>
    <xf numFmtId="0" fontId="9" fillId="0" borderId="11" xfId="0" applyFont="1" applyBorder="1" applyAlignment="1">
      <alignment horizontal="center" vertical="top" wrapText="1"/>
    </xf>
    <xf numFmtId="0" fontId="8" fillId="0" borderId="3" xfId="0" applyFont="1" applyBorder="1" applyAlignment="1">
      <alignment horizontal="center" vertical="top" wrapText="1"/>
    </xf>
    <xf numFmtId="0" fontId="8" fillId="0" borderId="3" xfId="0" applyFont="1" applyBorder="1" applyAlignment="1">
      <alignment vertical="top" wrapText="1"/>
    </xf>
    <xf numFmtId="0" fontId="8" fillId="0" borderId="3" xfId="0" applyFont="1" applyBorder="1" applyAlignment="1">
      <alignment horizontal="left" vertical="top" wrapText="1"/>
    </xf>
    <xf numFmtId="0" fontId="9" fillId="0" borderId="3" xfId="0" applyFont="1" applyBorder="1" applyAlignment="1">
      <alignment horizontal="center" vertical="top" wrapText="1"/>
    </xf>
    <xf numFmtId="0" fontId="8" fillId="0" borderId="9" xfId="0" applyFont="1" applyBorder="1" applyAlignment="1">
      <alignment horizontal="center" vertical="top" wrapText="1"/>
    </xf>
    <xf numFmtId="0" fontId="8" fillId="0" borderId="9" xfId="0" applyFont="1" applyBorder="1" applyAlignment="1">
      <alignment vertical="top" wrapText="1"/>
    </xf>
    <xf numFmtId="0" fontId="8" fillId="0" borderId="9" xfId="0" applyFont="1" applyBorder="1" applyAlignment="1">
      <alignment horizontal="left" vertical="top" wrapText="1"/>
    </xf>
    <xf numFmtId="0" fontId="9" fillId="0" borderId="9" xfId="0" applyFont="1" applyBorder="1" applyAlignment="1">
      <alignment horizontal="center" vertical="top" wrapText="1"/>
    </xf>
    <xf numFmtId="0" fontId="8" fillId="4" borderId="3" xfId="0" applyFont="1" applyFill="1" applyBorder="1" applyAlignment="1">
      <alignment horizontal="center" vertical="top" wrapText="1"/>
    </xf>
    <xf numFmtId="0" fontId="8" fillId="0" borderId="15" xfId="0" applyFont="1" applyBorder="1" applyAlignment="1">
      <alignment horizontal="center" vertical="top" wrapText="1"/>
    </xf>
    <xf numFmtId="0" fontId="9" fillId="0" borderId="15" xfId="0" applyFont="1" applyBorder="1" applyAlignment="1">
      <alignment horizontal="center" vertical="top" wrapText="1"/>
    </xf>
    <xf numFmtId="0" fontId="8" fillId="0" borderId="16" xfId="0" applyFont="1" applyBorder="1" applyAlignment="1">
      <alignment horizontal="center" vertical="top" wrapText="1"/>
    </xf>
    <xf numFmtId="0" fontId="9" fillId="0" borderId="16" xfId="0" applyFont="1" applyBorder="1" applyAlignment="1">
      <alignment horizontal="center" vertical="top" wrapText="1"/>
    </xf>
    <xf numFmtId="41" fontId="7" fillId="0" borderId="11" xfId="0" applyNumberFormat="1" applyFont="1" applyBorder="1" applyAlignment="1">
      <alignment horizontal="center" vertical="center"/>
    </xf>
    <xf numFmtId="41" fontId="7" fillId="0" borderId="11" xfId="0" applyNumberFormat="1" applyFont="1" applyBorder="1" applyAlignment="1">
      <alignment horizontal="center" vertical="center" wrapText="1"/>
    </xf>
    <xf numFmtId="41" fontId="4" fillId="2" borderId="11" xfId="1" applyFont="1" applyFill="1" applyBorder="1" applyAlignment="1">
      <alignment vertical="top" wrapText="1"/>
    </xf>
    <xf numFmtId="41" fontId="4" fillId="2" borderId="11" xfId="1" applyFont="1" applyFill="1" applyBorder="1" applyAlignment="1">
      <alignment horizontal="center" vertical="top" wrapText="1"/>
    </xf>
    <xf numFmtId="0" fontId="4" fillId="2" borderId="11" xfId="1" applyNumberFormat="1" applyFont="1" applyFill="1" applyBorder="1" applyAlignment="1">
      <alignment horizontal="center" vertical="top" wrapText="1"/>
    </xf>
    <xf numFmtId="41" fontId="4" fillId="3" borderId="11" xfId="1" applyFont="1" applyFill="1" applyBorder="1" applyAlignment="1">
      <alignment horizontal="center" vertical="top" wrapText="1"/>
    </xf>
    <xf numFmtId="0" fontId="4" fillId="3" borderId="11" xfId="1" applyNumberFormat="1" applyFont="1" applyFill="1" applyBorder="1" applyAlignment="1">
      <alignment horizontal="center" vertical="top" wrapText="1"/>
    </xf>
    <xf numFmtId="41" fontId="4" fillId="3" borderId="11" xfId="1" applyFont="1" applyFill="1" applyBorder="1" applyAlignment="1">
      <alignment vertical="top" wrapText="1"/>
    </xf>
    <xf numFmtId="41" fontId="9" fillId="0" borderId="11" xfId="1" applyFont="1" applyBorder="1" applyAlignment="1">
      <alignment horizontal="center" vertical="top" wrapText="1"/>
    </xf>
    <xf numFmtId="0" fontId="8" fillId="0" borderId="11" xfId="1" applyNumberFormat="1" applyFont="1" applyBorder="1" applyAlignment="1">
      <alignment horizontal="center" vertical="top" wrapText="1"/>
    </xf>
    <xf numFmtId="41" fontId="8" fillId="0" borderId="11" xfId="1" applyFont="1" applyBorder="1" applyAlignment="1">
      <alignment horizontal="center" vertical="top" wrapText="1"/>
    </xf>
    <xf numFmtId="41" fontId="8" fillId="0" borderId="11" xfId="1" applyFont="1" applyBorder="1" applyAlignment="1">
      <alignment vertical="top" wrapText="1"/>
    </xf>
    <xf numFmtId="41" fontId="9" fillId="0" borderId="3" xfId="1" applyFont="1" applyBorder="1" applyAlignment="1">
      <alignment horizontal="center" vertical="top" wrapText="1"/>
    </xf>
    <xf numFmtId="41" fontId="8" fillId="0" borderId="3" xfId="1" applyFont="1" applyBorder="1" applyAlignment="1">
      <alignment vertical="top" wrapText="1"/>
    </xf>
    <xf numFmtId="41" fontId="9" fillId="0" borderId="9" xfId="1" applyFont="1" applyBorder="1" applyAlignment="1">
      <alignment horizontal="center" vertical="top" wrapText="1"/>
    </xf>
    <xf numFmtId="41" fontId="8" fillId="0" borderId="9" xfId="1" applyFont="1" applyBorder="1" applyAlignment="1">
      <alignment vertical="top" wrapText="1"/>
    </xf>
    <xf numFmtId="41" fontId="10" fillId="3" borderId="11" xfId="1" applyFont="1" applyFill="1" applyBorder="1" applyAlignment="1">
      <alignment horizontal="center" vertical="top" wrapText="1"/>
    </xf>
    <xf numFmtId="41" fontId="8" fillId="0" borderId="3" xfId="1" applyFont="1" applyFill="1" applyBorder="1" applyAlignment="1">
      <alignment vertical="top" wrapText="1"/>
    </xf>
    <xf numFmtId="41" fontId="9" fillId="0" borderId="15" xfId="1" applyFont="1" applyFill="1" applyBorder="1" applyAlignment="1">
      <alignment horizontal="center" vertical="top" wrapText="1"/>
    </xf>
    <xf numFmtId="41" fontId="8" fillId="0" borderId="6" xfId="1" applyFont="1" applyFill="1" applyBorder="1" applyAlignment="1">
      <alignment vertical="top" wrapText="1"/>
    </xf>
    <xf numFmtId="41" fontId="8" fillId="0" borderId="3" xfId="1" applyFont="1" applyFill="1" applyBorder="1" applyAlignment="1">
      <alignment horizontal="center" vertical="top" wrapText="1"/>
    </xf>
    <xf numFmtId="41" fontId="9" fillId="0" borderId="11" xfId="1" applyFont="1" applyFill="1" applyBorder="1" applyAlignment="1">
      <alignment vertical="top" wrapText="1"/>
    </xf>
    <xf numFmtId="41" fontId="9" fillId="0" borderId="11" xfId="1" applyFont="1" applyFill="1" applyBorder="1" applyAlignment="1">
      <alignment horizontal="center" vertical="top" wrapText="1"/>
    </xf>
    <xf numFmtId="0" fontId="8" fillId="0" borderId="11" xfId="1" applyNumberFormat="1" applyFont="1" applyFill="1" applyBorder="1" applyAlignment="1">
      <alignment horizontal="center" vertical="top" wrapText="1"/>
    </xf>
    <xf numFmtId="2" fontId="4" fillId="2" borderId="11" xfId="0" applyNumberFormat="1" applyFont="1" applyFill="1" applyBorder="1" applyAlignment="1">
      <alignment horizontal="center" vertical="top" wrapText="1"/>
    </xf>
    <xf numFmtId="0" fontId="11" fillId="0" borderId="11" xfId="0" applyFont="1" applyBorder="1" applyAlignment="1">
      <alignment horizontal="center" vertical="center"/>
    </xf>
    <xf numFmtId="41" fontId="11" fillId="0" borderId="11" xfId="0" applyNumberFormat="1" applyFont="1" applyBorder="1" applyAlignment="1">
      <alignment horizontal="center" vertical="center"/>
    </xf>
    <xf numFmtId="41" fontId="7" fillId="0" borderId="11" xfId="1" applyFont="1" applyFill="1" applyBorder="1" applyAlignment="1">
      <alignment horizontal="center" vertical="center"/>
    </xf>
    <xf numFmtId="41" fontId="4" fillId="2" borderId="11" xfId="0" applyNumberFormat="1" applyFont="1" applyFill="1" applyBorder="1" applyAlignment="1">
      <alignment vertical="top" wrapText="1"/>
    </xf>
    <xf numFmtId="2" fontId="4" fillId="2" borderId="11" xfId="1" applyNumberFormat="1" applyFont="1" applyFill="1" applyBorder="1" applyAlignment="1">
      <alignment horizontal="center" vertical="top" wrapText="1"/>
    </xf>
    <xf numFmtId="41" fontId="4" fillId="3" borderId="11" xfId="0" applyNumberFormat="1" applyFont="1" applyFill="1" applyBorder="1" applyAlignment="1">
      <alignment vertical="top" wrapText="1"/>
    </xf>
    <xf numFmtId="2" fontId="4" fillId="3" borderId="11" xfId="1" applyNumberFormat="1" applyFont="1" applyFill="1" applyBorder="1" applyAlignment="1">
      <alignment horizontal="center" vertical="top" wrapText="1"/>
    </xf>
    <xf numFmtId="41" fontId="8" fillId="0" borderId="11" xfId="0" applyNumberFormat="1" applyFont="1" applyBorder="1" applyAlignment="1">
      <alignment vertical="top" wrapText="1"/>
    </xf>
    <xf numFmtId="41" fontId="8" fillId="0" borderId="11" xfId="1" applyFont="1" applyFill="1" applyBorder="1" applyAlignment="1">
      <alignment horizontal="center" vertical="top" wrapText="1"/>
    </xf>
    <xf numFmtId="2" fontId="8" fillId="0" borderId="11" xfId="1" applyNumberFormat="1" applyFont="1" applyFill="1" applyBorder="1" applyAlignment="1">
      <alignment horizontal="center" vertical="top" wrapText="1"/>
    </xf>
    <xf numFmtId="0" fontId="4" fillId="0" borderId="11" xfId="0" applyFont="1" applyBorder="1" applyAlignment="1">
      <alignment horizontal="center" vertical="top" wrapText="1"/>
    </xf>
    <xf numFmtId="41" fontId="8" fillId="0" borderId="3" xfId="0" applyNumberFormat="1" applyFont="1" applyBorder="1" applyAlignment="1">
      <alignment vertical="top" wrapText="1"/>
    </xf>
    <xf numFmtId="2" fontId="8" fillId="0" borderId="3" xfId="1" applyNumberFormat="1" applyFont="1" applyFill="1" applyBorder="1" applyAlignment="1">
      <alignment horizontal="center" vertical="top" wrapText="1"/>
    </xf>
    <xf numFmtId="0" fontId="4" fillId="0" borderId="3" xfId="0" applyFont="1" applyBorder="1" applyAlignment="1">
      <alignment horizontal="center" vertical="top" wrapText="1"/>
    </xf>
    <xf numFmtId="41" fontId="8" fillId="4" borderId="3" xfId="1" applyFont="1" applyFill="1" applyBorder="1" applyAlignment="1">
      <alignment vertical="top" wrapText="1"/>
    </xf>
    <xf numFmtId="41" fontId="8" fillId="4" borderId="3" xfId="0" applyNumberFormat="1" applyFont="1" applyFill="1" applyBorder="1" applyAlignment="1">
      <alignment vertical="top" wrapText="1"/>
    </xf>
    <xf numFmtId="0" fontId="4" fillId="4" borderId="3" xfId="0" applyFont="1" applyFill="1" applyBorder="1" applyAlignment="1">
      <alignment horizontal="center" vertical="top" wrapText="1"/>
    </xf>
    <xf numFmtId="0" fontId="8" fillId="0" borderId="12" xfId="0" applyFont="1" applyBorder="1" applyAlignment="1">
      <alignment horizontal="center" vertical="top" wrapText="1"/>
    </xf>
    <xf numFmtId="41" fontId="4" fillId="2" borderId="11" xfId="0" applyNumberFormat="1" applyFont="1" applyFill="1" applyBorder="1" applyAlignment="1">
      <alignment horizontal="center" vertical="top" wrapText="1"/>
    </xf>
    <xf numFmtId="0" fontId="4" fillId="2" borderId="11" xfId="0" applyFont="1" applyFill="1" applyBorder="1" applyAlignment="1">
      <alignment horizontal="left" vertical="top" wrapText="1"/>
    </xf>
    <xf numFmtId="41" fontId="4" fillId="3" borderId="11" xfId="0" applyNumberFormat="1" applyFont="1" applyFill="1" applyBorder="1" applyAlignment="1">
      <alignment horizontal="center" vertical="top" wrapText="1"/>
    </xf>
    <xf numFmtId="2" fontId="4" fillId="3" borderId="11" xfId="0" applyNumberFormat="1" applyFont="1" applyFill="1" applyBorder="1" applyAlignment="1">
      <alignment horizontal="center" vertical="top" wrapText="1"/>
    </xf>
    <xf numFmtId="0" fontId="4" fillId="3" borderId="11" xfId="0" applyFont="1" applyFill="1" applyBorder="1" applyAlignment="1">
      <alignment horizontal="left" vertical="top" wrapText="1"/>
    </xf>
    <xf numFmtId="41" fontId="8" fillId="0" borderId="11" xfId="0" applyNumberFormat="1" applyFont="1" applyBorder="1" applyAlignment="1">
      <alignment horizontal="center" vertical="top" wrapText="1"/>
    </xf>
    <xf numFmtId="2" fontId="8" fillId="0" borderId="11" xfId="0" applyNumberFormat="1" applyFont="1" applyBorder="1" applyAlignment="1">
      <alignment horizontal="center" vertical="top" wrapText="1"/>
    </xf>
    <xf numFmtId="41" fontId="4" fillId="0" borderId="11" xfId="0" applyNumberFormat="1" applyFont="1" applyBorder="1" applyAlignment="1">
      <alignment horizontal="center" vertical="top" wrapText="1"/>
    </xf>
    <xf numFmtId="2" fontId="4" fillId="0" borderId="11" xfId="0" applyNumberFormat="1" applyFont="1" applyBorder="1" applyAlignment="1">
      <alignment horizontal="center" vertical="top" wrapText="1"/>
    </xf>
    <xf numFmtId="41" fontId="4" fillId="0" borderId="3" xfId="0" applyNumberFormat="1" applyFont="1" applyBorder="1" applyAlignment="1">
      <alignment horizontal="center" vertical="top" wrapText="1"/>
    </xf>
    <xf numFmtId="2" fontId="4" fillId="0" borderId="3" xfId="0" applyNumberFormat="1" applyFont="1" applyBorder="1" applyAlignment="1">
      <alignment horizontal="center" vertical="top" wrapText="1"/>
    </xf>
    <xf numFmtId="0" fontId="8" fillId="4" borderId="3" xfId="0" applyFont="1" applyFill="1" applyBorder="1" applyAlignment="1">
      <alignment horizontal="left" vertical="top" wrapText="1"/>
    </xf>
    <xf numFmtId="41" fontId="4" fillId="0" borderId="17" xfId="0" applyNumberFormat="1" applyFont="1" applyBorder="1" applyAlignment="1">
      <alignment horizontal="center" vertical="top" wrapText="1"/>
    </xf>
    <xf numFmtId="2" fontId="4" fillId="0" borderId="5" xfId="0" applyNumberFormat="1" applyFont="1" applyBorder="1" applyAlignment="1">
      <alignment horizontal="center" vertical="top" wrapText="1"/>
    </xf>
    <xf numFmtId="0" fontId="8" fillId="0" borderId="5" xfId="0" applyFont="1" applyBorder="1" applyAlignment="1">
      <alignment horizontal="left" vertical="top" wrapText="1"/>
    </xf>
    <xf numFmtId="0" fontId="10" fillId="3" borderId="11" xfId="0" applyFont="1" applyFill="1" applyBorder="1" applyAlignment="1">
      <alignment horizontal="center" vertical="top" wrapText="1"/>
    </xf>
    <xf numFmtId="41" fontId="9" fillId="0" borderId="15" xfId="1" applyFont="1" applyBorder="1" applyAlignment="1">
      <alignment horizontal="center" vertical="top" wrapText="1"/>
    </xf>
    <xf numFmtId="41" fontId="9" fillId="0" borderId="16" xfId="1" applyFont="1" applyBorder="1" applyAlignment="1">
      <alignment horizontal="center" vertical="top" wrapText="1"/>
    </xf>
    <xf numFmtId="41" fontId="9" fillId="0" borderId="3" xfId="1" applyFont="1" applyFill="1" applyBorder="1" applyAlignment="1">
      <alignment horizontal="center" vertical="top" wrapText="1"/>
    </xf>
    <xf numFmtId="41" fontId="8" fillId="0" borderId="11" xfId="1" applyFont="1" applyFill="1" applyBorder="1" applyAlignment="1">
      <alignment vertical="top" wrapText="1"/>
    </xf>
    <xf numFmtId="1" fontId="4" fillId="2" borderId="11" xfId="0" applyNumberFormat="1" applyFont="1" applyFill="1" applyBorder="1" applyAlignment="1">
      <alignment horizontal="center" vertical="top" wrapText="1"/>
    </xf>
    <xf numFmtId="41" fontId="8" fillId="0" borderId="15" xfId="1" applyFont="1" applyBorder="1" applyAlignment="1">
      <alignment vertical="top" wrapText="1"/>
    </xf>
    <xf numFmtId="41" fontId="8" fillId="0" borderId="15" xfId="0" applyNumberFormat="1" applyFont="1" applyBorder="1" applyAlignment="1">
      <alignment vertical="top" wrapText="1"/>
    </xf>
    <xf numFmtId="165" fontId="4" fillId="2" borderId="11" xfId="0" applyNumberFormat="1" applyFont="1" applyFill="1" applyBorder="1" applyAlignment="1">
      <alignment horizontal="center" vertical="top" wrapText="1"/>
    </xf>
    <xf numFmtId="2" fontId="8" fillId="0" borderId="15" xfId="1" applyNumberFormat="1" applyFont="1" applyFill="1" applyBorder="1" applyAlignment="1">
      <alignment horizontal="center" vertical="top" wrapText="1"/>
    </xf>
    <xf numFmtId="41" fontId="4" fillId="3" borderId="13" xfId="0" applyNumberFormat="1" applyFont="1" applyFill="1" applyBorder="1" applyAlignment="1">
      <alignment horizontal="center" vertical="top" wrapText="1"/>
    </xf>
    <xf numFmtId="2" fontId="4" fillId="3" borderId="14" xfId="0" applyNumberFormat="1" applyFont="1" applyFill="1" applyBorder="1" applyAlignment="1">
      <alignment horizontal="center" vertical="top" wrapText="1"/>
    </xf>
    <xf numFmtId="41" fontId="4" fillId="0" borderId="13" xfId="0" applyNumberFormat="1" applyFont="1" applyBorder="1" applyAlignment="1">
      <alignment horizontal="center" vertical="top" wrapText="1"/>
    </xf>
    <xf numFmtId="2" fontId="4" fillId="0" borderId="14" xfId="0" applyNumberFormat="1" applyFont="1" applyBorder="1" applyAlignment="1">
      <alignment horizontal="center" vertical="top" wrapText="1"/>
    </xf>
    <xf numFmtId="41" fontId="4" fillId="2" borderId="13" xfId="0" applyNumberFormat="1" applyFont="1" applyFill="1" applyBorder="1" applyAlignment="1">
      <alignment horizontal="center" vertical="top" wrapText="1"/>
    </xf>
    <xf numFmtId="2" fontId="4" fillId="2" borderId="14" xfId="0" applyNumberFormat="1" applyFont="1" applyFill="1" applyBorder="1" applyAlignment="1">
      <alignment horizontal="center" vertical="top" wrapText="1"/>
    </xf>
    <xf numFmtId="41" fontId="4" fillId="2" borderId="12" xfId="0" applyNumberFormat="1" applyFont="1" applyFill="1" applyBorder="1" applyAlignment="1">
      <alignment horizontal="center" vertical="top" wrapText="1"/>
    </xf>
    <xf numFmtId="41" fontId="4" fillId="3" borderId="12" xfId="0" applyNumberFormat="1" applyFont="1" applyFill="1" applyBorder="1" applyAlignment="1">
      <alignment horizontal="center" vertical="top" wrapText="1"/>
    </xf>
    <xf numFmtId="41" fontId="4" fillId="0" borderId="12" xfId="0" applyNumberFormat="1" applyFont="1" applyBorder="1" applyAlignment="1">
      <alignment horizontal="center" vertical="top" wrapText="1"/>
    </xf>
    <xf numFmtId="41" fontId="4" fillId="0" borderId="4" xfId="0" applyNumberFormat="1" applyFont="1" applyBorder="1" applyAlignment="1">
      <alignment horizontal="center" vertical="top" wrapText="1"/>
    </xf>
    <xf numFmtId="0" fontId="8" fillId="0" borderId="15" xfId="0" applyFont="1" applyBorder="1" applyAlignment="1">
      <alignment horizontal="left" vertical="top" wrapText="1"/>
    </xf>
    <xf numFmtId="41" fontId="8" fillId="0" borderId="3" xfId="0" applyNumberFormat="1" applyFont="1" applyBorder="1" applyAlignment="1">
      <alignment horizontal="center" vertical="top" wrapText="1"/>
    </xf>
    <xf numFmtId="2" fontId="8" fillId="0" borderId="3" xfId="0" applyNumberFormat="1" applyFont="1" applyBorder="1" applyAlignment="1">
      <alignment horizontal="center" vertical="top" wrapText="1"/>
    </xf>
    <xf numFmtId="0" fontId="9" fillId="4" borderId="3" xfId="0" applyFont="1" applyFill="1" applyBorder="1" applyAlignment="1">
      <alignment horizontal="center" vertical="top" wrapText="1"/>
    </xf>
    <xf numFmtId="0" fontId="0" fillId="0" borderId="11" xfId="0" applyBorder="1"/>
    <xf numFmtId="0" fontId="0" fillId="0" borderId="11" xfId="0" applyBorder="1" applyAlignment="1">
      <alignment horizontal="left"/>
    </xf>
    <xf numFmtId="0" fontId="13" fillId="0" borderId="0" xfId="0" applyFont="1"/>
    <xf numFmtId="0" fontId="13" fillId="0" borderId="0" xfId="0" applyFont="1" applyAlignment="1">
      <alignment horizontal="left"/>
    </xf>
    <xf numFmtId="0" fontId="14" fillId="0" borderId="0" xfId="0" applyFont="1" applyAlignment="1">
      <alignment horizontal="center" vertical="center"/>
    </xf>
    <xf numFmtId="0" fontId="14" fillId="0" borderId="0" xfId="0" applyFont="1"/>
    <xf numFmtId="0" fontId="15" fillId="0" borderId="0" xfId="0" applyFont="1" applyAlignment="1">
      <alignment horizontal="center" vertical="center"/>
    </xf>
    <xf numFmtId="41" fontId="9" fillId="4" borderId="3" xfId="1" applyFont="1" applyFill="1" applyBorder="1" applyAlignment="1">
      <alignment horizontal="center" vertical="top" wrapText="1"/>
    </xf>
    <xf numFmtId="3" fontId="4" fillId="3" borderId="11" xfId="1" applyNumberFormat="1" applyFont="1" applyFill="1" applyBorder="1" applyAlignment="1">
      <alignment horizontal="center" vertical="top" wrapText="1"/>
    </xf>
    <xf numFmtId="3" fontId="4" fillId="3" borderId="11" xfId="0" applyNumberFormat="1" applyFont="1" applyFill="1" applyBorder="1" applyAlignment="1">
      <alignment horizontal="center" vertical="top" wrapText="1"/>
    </xf>
    <xf numFmtId="41" fontId="0" fillId="0" borderId="11" xfId="0" applyNumberFormat="1" applyBorder="1"/>
    <xf numFmtId="1" fontId="8" fillId="4" borderId="15" xfId="0" applyNumberFormat="1" applyFont="1" applyFill="1" applyBorder="1" applyAlignment="1">
      <alignment horizontal="center" vertical="top" wrapText="1"/>
    </xf>
    <xf numFmtId="1" fontId="8" fillId="4" borderId="15" xfId="1" applyNumberFormat="1" applyFont="1" applyFill="1" applyBorder="1" applyAlignment="1">
      <alignment horizontal="center" vertical="top" wrapText="1"/>
    </xf>
    <xf numFmtId="0" fontId="8" fillId="4" borderId="15" xfId="0" applyFont="1" applyFill="1" applyBorder="1" applyAlignment="1">
      <alignment horizontal="center" vertical="top" wrapText="1"/>
    </xf>
    <xf numFmtId="41" fontId="8" fillId="0" borderId="15" xfId="1" applyFont="1" applyFill="1" applyBorder="1" applyAlignment="1">
      <alignment vertical="top" wrapText="1"/>
    </xf>
    <xf numFmtId="3" fontId="8" fillId="0" borderId="9" xfId="0" applyNumberFormat="1" applyFont="1" applyBorder="1" applyAlignment="1">
      <alignment horizontal="center" vertical="top" wrapText="1"/>
    </xf>
    <xf numFmtId="2" fontId="0" fillId="0" borderId="11" xfId="0" applyNumberFormat="1" applyBorder="1" applyAlignment="1">
      <alignment horizontal="center"/>
    </xf>
    <xf numFmtId="0" fontId="0" fillId="0" borderId="11" xfId="0" applyBorder="1" applyAlignment="1">
      <alignment horizontal="center"/>
    </xf>
    <xf numFmtId="0" fontId="14" fillId="0" borderId="0" xfId="0" applyFont="1" applyAlignment="1">
      <alignment horizontal="center"/>
    </xf>
    <xf numFmtId="0" fontId="13" fillId="0" borderId="0" xfId="0" applyFont="1" applyAlignment="1">
      <alignment horizontal="center"/>
    </xf>
    <xf numFmtId="166" fontId="4" fillId="2" borderId="11" xfId="0" applyNumberFormat="1" applyFont="1" applyFill="1" applyBorder="1" applyAlignment="1">
      <alignment horizontal="center" vertical="top" wrapText="1"/>
    </xf>
    <xf numFmtId="41" fontId="8" fillId="0" borderId="9" xfId="0" applyNumberFormat="1" applyFont="1" applyBorder="1" applyAlignment="1">
      <alignment vertical="top" wrapText="1"/>
    </xf>
    <xf numFmtId="3" fontId="8" fillId="0" borderId="11" xfId="0" applyNumberFormat="1" applyFont="1" applyBorder="1" applyAlignment="1">
      <alignment horizontal="center" vertical="top" wrapText="1"/>
    </xf>
    <xf numFmtId="41" fontId="0" fillId="0" borderId="11" xfId="1" applyFont="1" applyFill="1" applyBorder="1"/>
    <xf numFmtId="0" fontId="0" fillId="0" borderId="11" xfId="1" applyNumberFormat="1" applyFont="1" applyFill="1" applyBorder="1" applyAlignment="1">
      <alignment horizontal="center"/>
    </xf>
    <xf numFmtId="0" fontId="13" fillId="0" borderId="0" xfId="1" applyNumberFormat="1" applyFont="1" applyFill="1" applyAlignment="1">
      <alignment horizontal="center"/>
    </xf>
    <xf numFmtId="41" fontId="4" fillId="4" borderId="3" xfId="0" applyNumberFormat="1" applyFont="1" applyFill="1" applyBorder="1" applyAlignment="1">
      <alignment horizontal="center" vertical="top" wrapText="1"/>
    </xf>
    <xf numFmtId="2" fontId="4" fillId="4" borderId="3" xfId="0" applyNumberFormat="1" applyFont="1" applyFill="1" applyBorder="1" applyAlignment="1">
      <alignment horizontal="center" vertical="top" wrapText="1"/>
    </xf>
    <xf numFmtId="41" fontId="8" fillId="4" borderId="3" xfId="0" applyNumberFormat="1" applyFont="1" applyFill="1" applyBorder="1" applyAlignment="1">
      <alignment horizontal="center" vertical="top" wrapText="1"/>
    </xf>
    <xf numFmtId="2" fontId="8" fillId="4" borderId="3" xfId="0" applyNumberFormat="1" applyFont="1" applyFill="1" applyBorder="1" applyAlignment="1">
      <alignment horizontal="center" vertical="top" wrapText="1"/>
    </xf>
    <xf numFmtId="2" fontId="8" fillId="0" borderId="9" xfId="0" applyNumberFormat="1" applyFont="1" applyBorder="1" applyAlignment="1">
      <alignment horizontal="center" vertical="top" wrapText="1"/>
    </xf>
    <xf numFmtId="41" fontId="8" fillId="0" borderId="9" xfId="0" applyNumberFormat="1" applyFont="1" applyBorder="1" applyAlignment="1">
      <alignment horizontal="center" vertical="top" wrapText="1"/>
    </xf>
    <xf numFmtId="0" fontId="16" fillId="0" borderId="0" xfId="0" applyFont="1" applyAlignment="1">
      <alignment horizontal="center"/>
    </xf>
    <xf numFmtId="0" fontId="17" fillId="0" borderId="0" xfId="0" applyFont="1"/>
    <xf numFmtId="0" fontId="17" fillId="0" borderId="0" xfId="0" applyFont="1" applyAlignment="1">
      <alignment horizontal="left"/>
    </xf>
    <xf numFmtId="0" fontId="18" fillId="0" borderId="0" xfId="0" applyFont="1" applyAlignment="1">
      <alignment horizontal="center"/>
    </xf>
    <xf numFmtId="0" fontId="19" fillId="0" borderId="0" xfId="0" applyFont="1" applyAlignment="1">
      <alignment horizontal="center"/>
    </xf>
    <xf numFmtId="0" fontId="19" fillId="0" borderId="0" xfId="0" applyFont="1"/>
    <xf numFmtId="0" fontId="19" fillId="0" borderId="0" xfId="0" applyFont="1" applyAlignment="1">
      <alignment horizontal="left"/>
    </xf>
    <xf numFmtId="0" fontId="5" fillId="0" borderId="0" xfId="0" applyFont="1"/>
    <xf numFmtId="0" fontId="21" fillId="0" borderId="11" xfId="0" applyFont="1" applyBorder="1" applyAlignment="1">
      <alignment vertical="top" wrapText="1"/>
    </xf>
    <xf numFmtId="0" fontId="22" fillId="2" borderId="12" xfId="0" applyFont="1" applyFill="1" applyBorder="1" applyAlignment="1">
      <alignment horizontal="left" vertical="top" wrapText="1"/>
    </xf>
    <xf numFmtId="0" fontId="22" fillId="2" borderId="11" xfId="0" applyFont="1" applyFill="1" applyBorder="1" applyAlignment="1">
      <alignment horizontal="center" vertical="top" wrapText="1"/>
    </xf>
    <xf numFmtId="0" fontId="21" fillId="0" borderId="12" xfId="0" applyFont="1" applyBorder="1" applyAlignment="1">
      <alignment horizontal="left" vertical="top" wrapText="1"/>
    </xf>
    <xf numFmtId="0" fontId="8" fillId="4" borderId="11" xfId="1" applyNumberFormat="1" applyFont="1" applyFill="1" applyBorder="1" applyAlignment="1">
      <alignment horizontal="center" vertical="top" wrapText="1"/>
    </xf>
    <xf numFmtId="41" fontId="8" fillId="4" borderId="11" xfId="1" applyFont="1" applyFill="1" applyBorder="1" applyAlignment="1">
      <alignment horizontal="center" vertical="top" wrapText="1"/>
    </xf>
    <xf numFmtId="0" fontId="8" fillId="4" borderId="11" xfId="0" applyFont="1" applyFill="1" applyBorder="1" applyAlignment="1">
      <alignment horizontal="center" vertical="top" wrapText="1"/>
    </xf>
    <xf numFmtId="1" fontId="8" fillId="0" borderId="11" xfId="1" applyNumberFormat="1" applyFont="1" applyBorder="1" applyAlignment="1">
      <alignment horizontal="center" vertical="top" wrapText="1"/>
    </xf>
    <xf numFmtId="3" fontId="8" fillId="0" borderId="11" xfId="1" applyNumberFormat="1" applyFont="1" applyBorder="1" applyAlignment="1">
      <alignment horizontal="center" vertical="top" wrapText="1"/>
    </xf>
    <xf numFmtId="0" fontId="21" fillId="0" borderId="11" xfId="0" applyFont="1" applyBorder="1" applyAlignment="1">
      <alignment horizontal="center" vertical="top" wrapText="1"/>
    </xf>
    <xf numFmtId="41" fontId="21" fillId="0" borderId="11" xfId="1" applyFont="1" applyFill="1" applyBorder="1" applyAlignment="1">
      <alignment vertical="top" wrapText="1"/>
    </xf>
    <xf numFmtId="41" fontId="21" fillId="0" borderId="11" xfId="1" applyFont="1" applyFill="1" applyBorder="1" applyAlignment="1">
      <alignment horizontal="center" vertical="top" wrapText="1"/>
    </xf>
    <xf numFmtId="0" fontId="21" fillId="0" borderId="11" xfId="1" applyNumberFormat="1" applyFont="1" applyFill="1" applyBorder="1" applyAlignment="1">
      <alignment horizontal="center" vertical="top" wrapText="1"/>
    </xf>
    <xf numFmtId="41" fontId="21" fillId="0" borderId="11" xfId="0" applyNumberFormat="1" applyFont="1" applyBorder="1" applyAlignment="1">
      <alignment vertical="top" wrapText="1"/>
    </xf>
    <xf numFmtId="2" fontId="21" fillId="0" borderId="11" xfId="1" applyNumberFormat="1" applyFont="1" applyFill="1" applyBorder="1" applyAlignment="1">
      <alignment horizontal="center" vertical="top" wrapText="1"/>
    </xf>
    <xf numFmtId="2" fontId="21" fillId="0" borderId="11" xfId="0" applyNumberFormat="1" applyFont="1" applyBorder="1" applyAlignment="1">
      <alignment horizontal="center" vertical="top" wrapText="1"/>
    </xf>
    <xf numFmtId="41" fontId="21" fillId="0" borderId="11" xfId="0" applyNumberFormat="1" applyFont="1" applyBorder="1" applyAlignment="1">
      <alignment horizontal="center" vertical="top" wrapText="1"/>
    </xf>
    <xf numFmtId="0" fontId="21" fillId="0" borderId="11" xfId="0" applyFont="1" applyBorder="1" applyAlignment="1">
      <alignment horizontal="left" vertical="top" wrapText="1"/>
    </xf>
    <xf numFmtId="0" fontId="3" fillId="0" borderId="0" xfId="0" applyFont="1"/>
    <xf numFmtId="0" fontId="22" fillId="5" borderId="11" xfId="0" applyFont="1" applyFill="1" applyBorder="1" applyAlignment="1">
      <alignment vertical="top" wrapText="1"/>
    </xf>
    <xf numFmtId="0" fontId="22" fillId="5" borderId="12" xfId="0" applyFont="1" applyFill="1" applyBorder="1" applyAlignment="1">
      <alignment horizontal="left" vertical="top" wrapText="1"/>
    </xf>
    <xf numFmtId="0" fontId="21" fillId="0" borderId="3" xfId="0" applyFont="1" applyBorder="1" applyAlignment="1">
      <alignment horizontal="left" vertical="top" wrapText="1"/>
    </xf>
    <xf numFmtId="0" fontId="21" fillId="0" borderId="15" xfId="0" applyFont="1" applyBorder="1" applyAlignment="1">
      <alignment horizontal="center" vertical="top" wrapText="1"/>
    </xf>
    <xf numFmtId="41" fontId="21" fillId="0" borderId="13" xfId="0" applyNumberFormat="1" applyFont="1" applyBorder="1" applyAlignment="1">
      <alignment horizontal="center" vertical="top" wrapText="1"/>
    </xf>
    <xf numFmtId="2" fontId="21" fillId="0" borderId="14" xfId="0" applyNumberFormat="1" applyFont="1" applyBorder="1" applyAlignment="1">
      <alignment horizontal="center" vertical="top" wrapText="1"/>
    </xf>
    <xf numFmtId="0" fontId="4" fillId="5" borderId="11" xfId="0" applyFont="1" applyFill="1" applyBorder="1" applyAlignment="1">
      <alignment horizontal="center" vertical="top" wrapText="1"/>
    </xf>
    <xf numFmtId="0" fontId="4" fillId="5" borderId="11" xfId="0" applyFont="1" applyFill="1" applyBorder="1" applyAlignment="1">
      <alignment vertical="top" wrapText="1"/>
    </xf>
    <xf numFmtId="41" fontId="4" fillId="5" borderId="11" xfId="1" applyFont="1" applyFill="1" applyBorder="1" applyAlignment="1">
      <alignment vertical="top" wrapText="1"/>
    </xf>
    <xf numFmtId="41" fontId="4" fillId="5" borderId="11" xfId="1" applyFont="1" applyFill="1" applyBorder="1" applyAlignment="1">
      <alignment horizontal="center" vertical="top" wrapText="1"/>
    </xf>
    <xf numFmtId="0" fontId="4" fillId="5" borderId="11" xfId="1" applyNumberFormat="1" applyFont="1" applyFill="1" applyBorder="1" applyAlignment="1">
      <alignment horizontal="center" vertical="top" wrapText="1"/>
    </xf>
    <xf numFmtId="41" fontId="4" fillId="5" borderId="11" xfId="0" applyNumberFormat="1" applyFont="1" applyFill="1" applyBorder="1" applyAlignment="1">
      <alignment vertical="top" wrapText="1"/>
    </xf>
    <xf numFmtId="2" fontId="4" fillId="5" borderId="11" xfId="1" applyNumberFormat="1" applyFont="1" applyFill="1" applyBorder="1" applyAlignment="1">
      <alignment horizontal="center" vertical="top" wrapText="1"/>
    </xf>
    <xf numFmtId="2" fontId="4" fillId="5" borderId="11" xfId="0" applyNumberFormat="1" applyFont="1" applyFill="1" applyBorder="1" applyAlignment="1">
      <alignment horizontal="center" vertical="top" wrapText="1"/>
    </xf>
    <xf numFmtId="41" fontId="4" fillId="5" borderId="11" xfId="0" applyNumberFormat="1" applyFont="1" applyFill="1" applyBorder="1" applyAlignment="1">
      <alignment horizontal="center" vertical="top" wrapText="1"/>
    </xf>
    <xf numFmtId="0" fontId="4" fillId="5" borderId="11" xfId="0" applyFont="1" applyFill="1" applyBorder="1" applyAlignment="1">
      <alignment horizontal="left" vertical="top" wrapText="1"/>
    </xf>
    <xf numFmtId="41" fontId="8" fillId="4" borderId="11" xfId="1" applyFont="1" applyFill="1" applyBorder="1" applyAlignment="1">
      <alignment vertical="top" wrapText="1"/>
    </xf>
    <xf numFmtId="41" fontId="8" fillId="4" borderId="11" xfId="0" applyNumberFormat="1" applyFont="1" applyFill="1" applyBorder="1" applyAlignment="1">
      <alignment vertical="top" wrapText="1"/>
    </xf>
    <xf numFmtId="0" fontId="0" fillId="0" borderId="2" xfId="0" quotePrefix="1" applyBorder="1"/>
    <xf numFmtId="3" fontId="0" fillId="0" borderId="0" xfId="0" applyNumberFormat="1" applyAlignment="1">
      <alignment horizontal="center"/>
    </xf>
    <xf numFmtId="0" fontId="0" fillId="0" borderId="2" xfId="0" quotePrefix="1" applyBorder="1" applyAlignment="1">
      <alignment horizontal="center"/>
    </xf>
    <xf numFmtId="0" fontId="0" fillId="0" borderId="0" xfId="0" applyAlignment="1">
      <alignment horizontal="center" vertical="center"/>
    </xf>
    <xf numFmtId="0" fontId="0" fillId="0" borderId="0" xfId="0" quotePrefix="1" applyAlignment="1">
      <alignment horizontal="center" vertical="center"/>
    </xf>
    <xf numFmtId="168" fontId="0" fillId="0" borderId="0" xfId="0" applyNumberFormat="1" applyAlignment="1">
      <alignment horizontal="center"/>
    </xf>
    <xf numFmtId="0" fontId="24" fillId="0" borderId="0" xfId="0" applyFont="1"/>
    <xf numFmtId="0" fontId="2" fillId="0" borderId="0" xfId="0" applyFont="1"/>
    <xf numFmtId="0" fontId="25" fillId="0" borderId="0" xfId="0" applyFont="1" applyAlignment="1">
      <alignment horizontal="center"/>
    </xf>
    <xf numFmtId="0" fontId="22" fillId="3" borderId="12" xfId="0" applyFont="1" applyFill="1" applyBorder="1" applyAlignment="1">
      <alignment horizontal="left" vertical="top" wrapText="1"/>
    </xf>
    <xf numFmtId="1" fontId="0" fillId="0" borderId="0" xfId="0" applyNumberFormat="1" applyAlignment="1">
      <alignment horizontal="center" vertical="center"/>
    </xf>
    <xf numFmtId="4" fontId="0" fillId="0" borderId="0" xfId="0" applyNumberFormat="1"/>
    <xf numFmtId="3" fontId="0" fillId="0" borderId="0" xfId="0" applyNumberFormat="1"/>
    <xf numFmtId="169" fontId="0" fillId="0" borderId="0" xfId="0" applyNumberFormat="1"/>
    <xf numFmtId="2" fontId="0" fillId="0" borderId="0" xfId="0" applyNumberFormat="1"/>
    <xf numFmtId="0" fontId="1" fillId="0" borderId="0" xfId="0" applyFont="1"/>
    <xf numFmtId="167" fontId="1" fillId="0" borderId="0" xfId="2" applyNumberFormat="1" applyFont="1" applyAlignment="1"/>
    <xf numFmtId="164" fontId="27" fillId="0" borderId="0" xfId="0" applyNumberFormat="1" applyFont="1"/>
    <xf numFmtId="168" fontId="27" fillId="0" borderId="0" xfId="0" applyNumberFormat="1" applyFont="1"/>
    <xf numFmtId="169" fontId="27" fillId="0" borderId="0" xfId="0" applyNumberFormat="1" applyFont="1"/>
    <xf numFmtId="0" fontId="8" fillId="4" borderId="3" xfId="1" applyNumberFormat="1" applyFont="1" applyFill="1" applyBorder="1" applyAlignment="1">
      <alignment horizontal="center" vertical="top" wrapText="1"/>
    </xf>
    <xf numFmtId="41" fontId="8" fillId="4" borderId="3" xfId="1" applyFont="1" applyFill="1" applyBorder="1" applyAlignment="1">
      <alignment horizontal="center" vertical="top" wrapText="1"/>
    </xf>
    <xf numFmtId="0" fontId="8" fillId="0" borderId="3" xfId="1" applyNumberFormat="1" applyFont="1" applyFill="1" applyBorder="1" applyAlignment="1">
      <alignment horizontal="center" vertical="top" wrapText="1"/>
    </xf>
    <xf numFmtId="0" fontId="21" fillId="0" borderId="3" xfId="0" applyFont="1" applyBorder="1" applyAlignment="1">
      <alignment horizontal="center" vertical="top" wrapText="1"/>
    </xf>
    <xf numFmtId="0" fontId="8" fillId="0" borderId="3" xfId="1" applyNumberFormat="1" applyFont="1" applyBorder="1" applyAlignment="1">
      <alignment horizontal="center" vertical="top" wrapText="1"/>
    </xf>
    <xf numFmtId="41" fontId="8" fillId="0" borderId="3" xfId="1" applyFont="1" applyBorder="1" applyAlignment="1">
      <alignment horizontal="center" vertical="top"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0" fillId="0" borderId="0" xfId="0" applyAlignment="1">
      <alignment horizontal="center"/>
    </xf>
    <xf numFmtId="2" fontId="22" fillId="3" borderId="11" xfId="1" applyNumberFormat="1" applyFont="1" applyFill="1" applyBorder="1" applyAlignment="1">
      <alignment horizontal="center" vertical="top" wrapText="1"/>
    </xf>
    <xf numFmtId="0" fontId="28" fillId="0" borderId="0" xfId="0"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left" vertical="center"/>
    </xf>
    <xf numFmtId="3" fontId="9" fillId="0" borderId="11" xfId="0" applyNumberFormat="1" applyFont="1" applyBorder="1" applyAlignment="1">
      <alignment horizontal="center" vertical="top" wrapText="1"/>
    </xf>
    <xf numFmtId="0" fontId="4" fillId="4" borderId="11" xfId="0" applyFont="1" applyFill="1" applyBorder="1" applyAlignment="1">
      <alignment horizontal="center" vertical="top" wrapText="1"/>
    </xf>
    <xf numFmtId="41" fontId="4" fillId="4" borderId="11" xfId="0" applyNumberFormat="1" applyFont="1" applyFill="1" applyBorder="1" applyAlignment="1">
      <alignment horizontal="center" vertical="top" wrapText="1"/>
    </xf>
    <xf numFmtId="2" fontId="4" fillId="4" borderId="11" xfId="0" applyNumberFormat="1" applyFont="1" applyFill="1" applyBorder="1" applyAlignment="1">
      <alignment horizontal="center" vertical="top" wrapText="1"/>
    </xf>
    <xf numFmtId="0" fontId="12" fillId="2" borderId="11" xfId="0" applyFont="1" applyFill="1" applyBorder="1" applyAlignment="1">
      <alignment horizontal="center" vertical="top" wrapText="1"/>
    </xf>
    <xf numFmtId="41" fontId="12" fillId="2" borderId="11" xfId="1" applyFont="1" applyFill="1" applyBorder="1" applyAlignment="1">
      <alignment vertical="top" wrapText="1"/>
    </xf>
    <xf numFmtId="0" fontId="12" fillId="3" borderId="11" xfId="0" applyFont="1" applyFill="1" applyBorder="1" applyAlignment="1">
      <alignment horizontal="center" vertical="top" wrapText="1"/>
    </xf>
    <xf numFmtId="41" fontId="12" fillId="3" borderId="11" xfId="1" applyFont="1" applyFill="1" applyBorder="1" applyAlignment="1">
      <alignment horizontal="center" vertical="top" wrapText="1"/>
    </xf>
    <xf numFmtId="0" fontId="32" fillId="0" borderId="11" xfId="0" applyFont="1" applyBorder="1" applyAlignment="1">
      <alignment horizontal="center" vertical="top" wrapText="1"/>
    </xf>
    <xf numFmtId="41" fontId="32" fillId="0" borderId="11" xfId="1" applyFont="1" applyBorder="1" applyAlignment="1">
      <alignment horizontal="center" vertical="top" wrapText="1"/>
    </xf>
    <xf numFmtId="0" fontId="32" fillId="4" borderId="11" xfId="0" applyFont="1" applyFill="1" applyBorder="1" applyAlignment="1">
      <alignment horizontal="center" vertical="top" wrapText="1"/>
    </xf>
    <xf numFmtId="41" fontId="32" fillId="4" borderId="11" xfId="1" applyFont="1" applyFill="1" applyBorder="1" applyAlignment="1">
      <alignment horizontal="center" vertical="top" wrapText="1"/>
    </xf>
    <xf numFmtId="41" fontId="32" fillId="0" borderId="11" xfId="1" applyFont="1" applyFill="1" applyBorder="1" applyAlignment="1">
      <alignment vertical="top" wrapText="1"/>
    </xf>
    <xf numFmtId="0" fontId="32" fillId="0" borderId="15" xfId="0" applyFont="1" applyBorder="1" applyAlignment="1">
      <alignment horizontal="center" vertical="top" wrapText="1"/>
    </xf>
    <xf numFmtId="41" fontId="32" fillId="0" borderId="15" xfId="1" applyFont="1" applyBorder="1" applyAlignment="1">
      <alignment horizontal="center" vertical="top" wrapText="1"/>
    </xf>
    <xf numFmtId="0" fontId="12" fillId="5" borderId="11" xfId="0" applyFont="1" applyFill="1" applyBorder="1" applyAlignment="1">
      <alignment horizontal="center" vertical="top" wrapText="1"/>
    </xf>
    <xf numFmtId="41" fontId="12" fillId="5" borderId="11" xfId="1" applyFont="1" applyFill="1" applyBorder="1" applyAlignment="1">
      <alignment vertical="top" wrapText="1"/>
    </xf>
    <xf numFmtId="0" fontId="33" fillId="0" borderId="11" xfId="0" applyFont="1" applyBorder="1" applyAlignment="1">
      <alignment horizontal="center" vertical="top" wrapText="1"/>
    </xf>
    <xf numFmtId="41" fontId="33" fillId="0" borderId="11" xfId="1" applyFont="1" applyFill="1" applyBorder="1" applyAlignment="1">
      <alignment vertical="top" wrapText="1"/>
    </xf>
    <xf numFmtId="0" fontId="32" fillId="0" borderId="3" xfId="0" applyFont="1" applyBorder="1" applyAlignment="1">
      <alignment horizontal="center" vertical="top" wrapText="1"/>
    </xf>
    <xf numFmtId="41" fontId="32" fillId="0" borderId="3" xfId="1" applyFont="1" applyBorder="1" applyAlignment="1">
      <alignment horizontal="center" vertical="top" wrapText="1"/>
    </xf>
    <xf numFmtId="0" fontId="32" fillId="0" borderId="9" xfId="0" applyFont="1" applyBorder="1" applyAlignment="1">
      <alignment horizontal="center" vertical="top" wrapText="1"/>
    </xf>
    <xf numFmtId="41" fontId="32" fillId="0" borderId="9" xfId="1" applyFont="1" applyBorder="1" applyAlignment="1">
      <alignment horizontal="center" vertical="top" wrapText="1"/>
    </xf>
    <xf numFmtId="3" fontId="32" fillId="0" borderId="11" xfId="0" applyNumberFormat="1" applyFont="1" applyBorder="1" applyAlignment="1">
      <alignment horizontal="center" vertical="top" wrapText="1"/>
    </xf>
    <xf numFmtId="41" fontId="12" fillId="2" borderId="11" xfId="1" applyFont="1" applyFill="1" applyBorder="1" applyAlignment="1">
      <alignment horizontal="center" vertical="top" wrapText="1"/>
    </xf>
    <xf numFmtId="41" fontId="32" fillId="0" borderId="15" xfId="1" applyFont="1" applyFill="1" applyBorder="1" applyAlignment="1">
      <alignment horizontal="center" vertical="top" wrapText="1"/>
    </xf>
    <xf numFmtId="41" fontId="32" fillId="0" borderId="11" xfId="1" applyFont="1" applyFill="1" applyBorder="1" applyAlignment="1">
      <alignment horizontal="center" vertical="top" wrapText="1"/>
    </xf>
    <xf numFmtId="41" fontId="32" fillId="0" borderId="3" xfId="1" applyFont="1" applyFill="1" applyBorder="1" applyAlignment="1">
      <alignment horizontal="center" vertical="top" wrapText="1"/>
    </xf>
    <xf numFmtId="0" fontId="32" fillId="4" borderId="3" xfId="0" applyFont="1" applyFill="1" applyBorder="1" applyAlignment="1">
      <alignment horizontal="center" vertical="top" wrapText="1"/>
    </xf>
    <xf numFmtId="41" fontId="32" fillId="4" borderId="3" xfId="1" applyFont="1" applyFill="1" applyBorder="1" applyAlignment="1">
      <alignment horizontal="center" vertical="top" wrapText="1"/>
    </xf>
    <xf numFmtId="0" fontId="32" fillId="0" borderId="16" xfId="0" applyFont="1" applyBorder="1" applyAlignment="1">
      <alignment horizontal="center" vertical="top" wrapText="1"/>
    </xf>
    <xf numFmtId="41" fontId="32" fillId="0" borderId="16" xfId="1" applyFont="1" applyBorder="1" applyAlignment="1">
      <alignment horizontal="center" vertical="top" wrapText="1"/>
    </xf>
    <xf numFmtId="0" fontId="34" fillId="0" borderId="11" xfId="0" applyFont="1" applyBorder="1"/>
    <xf numFmtId="41" fontId="32" fillId="0" borderId="6" xfId="1" applyFont="1" applyFill="1" applyBorder="1" applyAlignment="1">
      <alignment horizontal="center" vertical="top" wrapText="1"/>
    </xf>
    <xf numFmtId="0" fontId="0" fillId="0" borderId="11" xfId="0" applyBorder="1" applyAlignment="1">
      <alignment horizontal="right"/>
    </xf>
    <xf numFmtId="0" fontId="31" fillId="0" borderId="11" xfId="0" applyFont="1" applyBorder="1" applyAlignment="1">
      <alignment horizontal="left"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41" fontId="7" fillId="0" borderId="4" xfId="0" applyNumberFormat="1" applyFont="1" applyBorder="1" applyAlignment="1">
      <alignment horizontal="center" vertical="center" wrapText="1"/>
    </xf>
    <xf numFmtId="41" fontId="7" fillId="0" borderId="5" xfId="0" applyNumberFormat="1" applyFont="1" applyBorder="1" applyAlignment="1">
      <alignment horizontal="center" vertical="center" wrapText="1"/>
    </xf>
    <xf numFmtId="41" fontId="7" fillId="0" borderId="7" xfId="0" applyNumberFormat="1" applyFont="1" applyBorder="1" applyAlignment="1">
      <alignment horizontal="center" vertical="center" wrapText="1"/>
    </xf>
    <xf numFmtId="41" fontId="7" fillId="0" borderId="8" xfId="0" applyNumberFormat="1" applyFont="1" applyBorder="1" applyAlignment="1">
      <alignment horizontal="center" vertical="center" wrapText="1"/>
    </xf>
    <xf numFmtId="0" fontId="30" fillId="0" borderId="0" xfId="0" applyFont="1" applyAlignment="1">
      <alignment horizontal="center"/>
    </xf>
    <xf numFmtId="0" fontId="26" fillId="0" borderId="2" xfId="0" applyFont="1" applyBorder="1" applyAlignment="1">
      <alignment horizontal="left"/>
    </xf>
    <xf numFmtId="0" fontId="6" fillId="0" borderId="2" xfId="0" applyFont="1" applyBorder="1" applyAlignment="1">
      <alignment horizontal="left"/>
    </xf>
    <xf numFmtId="3"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2" xfId="0" applyBorder="1" applyAlignment="1">
      <alignment horizontal="left"/>
    </xf>
    <xf numFmtId="0" fontId="0" fillId="0" borderId="2" xfId="0" applyBorder="1" applyAlignment="1">
      <alignment horizontal="center"/>
    </xf>
    <xf numFmtId="167" fontId="0" fillId="0" borderId="2" xfId="2" applyNumberFormat="1" applyFont="1" applyBorder="1" applyAlignment="1">
      <alignment horizontal="center"/>
    </xf>
    <xf numFmtId="167" fontId="0" fillId="0" borderId="2" xfId="2" applyNumberFormat="1" applyFont="1" applyBorder="1" applyAlignment="1">
      <alignment horizontal="left"/>
    </xf>
    <xf numFmtId="0" fontId="0" fillId="0" borderId="0" xfId="0" quotePrefix="1" applyAlignment="1">
      <alignment horizontal="center" vertical="center"/>
    </xf>
    <xf numFmtId="3" fontId="0" fillId="0" borderId="2" xfId="0" applyNumberFormat="1" applyBorder="1" applyAlignment="1">
      <alignment horizontal="center"/>
    </xf>
    <xf numFmtId="167" fontId="1" fillId="0" borderId="0" xfId="2" applyNumberFormat="1" applyFont="1" applyAlignment="1">
      <alignment horizontal="center" vertical="center"/>
    </xf>
    <xf numFmtId="3" fontId="27" fillId="0" borderId="0" xfId="0" applyNumberFormat="1" applyFont="1" applyAlignment="1">
      <alignment horizontal="left"/>
    </xf>
    <xf numFmtId="4" fontId="0" fillId="0" borderId="2" xfId="0" applyNumberFormat="1" applyBorder="1" applyAlignment="1">
      <alignment horizontal="center"/>
    </xf>
    <xf numFmtId="0" fontId="1" fillId="0" borderId="0" xfId="0" applyFont="1" applyAlignment="1">
      <alignment horizontal="center"/>
    </xf>
    <xf numFmtId="0" fontId="1" fillId="0" borderId="2" xfId="0" applyFont="1" applyBorder="1" applyAlignment="1">
      <alignment horizontal="center"/>
    </xf>
  </cellXfs>
  <cellStyles count="3">
    <cellStyle name="Comma" xfId="2" builtinId="3"/>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5"/>
  <sheetViews>
    <sheetView showGridLines="0" tabSelected="1" view="pageBreakPreview" zoomScale="90" zoomScaleNormal="50" zoomScaleSheetLayoutView="90" workbookViewId="0">
      <pane xSplit="5" ySplit="4" topLeftCell="W5" activePane="bottomRight" state="frozen"/>
      <selection pane="topRight"/>
      <selection pane="bottomLeft"/>
      <selection pane="bottomRight" activeCell="AB5" sqref="AB5"/>
    </sheetView>
  </sheetViews>
  <sheetFormatPr defaultColWidth="9" defaultRowHeight="15"/>
  <cols>
    <col min="1" max="1" width="5.140625" customWidth="1"/>
    <col min="2" max="2" width="16.42578125" customWidth="1"/>
    <col min="3" max="3" width="34.28515625" customWidth="1"/>
    <col min="4" max="4" width="33.42578125" style="8" customWidth="1"/>
    <col min="5" max="5" width="14.5703125" customWidth="1"/>
    <col min="6" max="6" width="15.85546875" bestFit="1" customWidth="1"/>
    <col min="7" max="7" width="23.28515625" customWidth="1"/>
    <col min="8" max="8" width="5.140625" customWidth="1"/>
    <col min="9" max="9" width="12.140625" customWidth="1"/>
    <col min="10" max="10" width="16.28515625" customWidth="1"/>
    <col min="11" max="11" width="21.5703125" customWidth="1"/>
    <col min="12" max="12" width="17.140625" customWidth="1"/>
    <col min="13" max="13" width="22.42578125" customWidth="1"/>
    <col min="14" max="14" width="16.42578125" customWidth="1"/>
    <col min="15" max="15" width="19.7109375" customWidth="1"/>
    <col min="16" max="16" width="15.85546875" customWidth="1"/>
    <col min="17" max="17" width="20.85546875" customWidth="1"/>
    <col min="18" max="18" width="2.42578125" style="227" bestFit="1" customWidth="1"/>
    <col min="19" max="19" width="5" bestFit="1" customWidth="1"/>
    <col min="20" max="20" width="2.42578125" style="227" bestFit="1" customWidth="1"/>
    <col min="21" max="21" width="5" bestFit="1" customWidth="1"/>
    <col min="22" max="22" width="16.85546875" customWidth="1"/>
    <col min="23" max="23" width="18.85546875" style="10" customWidth="1"/>
    <col min="24" max="24" width="9.7109375" style="11" customWidth="1"/>
    <col min="25" max="25" width="17.28515625" style="11" customWidth="1"/>
    <col min="26" max="26" width="15.85546875" bestFit="1" customWidth="1"/>
    <col min="27" max="27" width="17.85546875" customWidth="1"/>
    <col min="28" max="28" width="11.7109375" customWidth="1"/>
    <col min="29" max="29" width="13.85546875" customWidth="1"/>
    <col min="30" max="30" width="13.7109375" style="8" customWidth="1"/>
  </cols>
  <sheetData>
    <row r="1" spans="1:30" s="1" customFormat="1" ht="43.5" customHeight="1">
      <c r="A1" s="275" t="s">
        <v>0</v>
      </c>
      <c r="B1" s="275" t="s">
        <v>1</v>
      </c>
      <c r="C1" s="275" t="s">
        <v>2</v>
      </c>
      <c r="D1" s="281" t="s">
        <v>3</v>
      </c>
      <c r="E1" s="275" t="s">
        <v>4</v>
      </c>
      <c r="F1" s="288" t="s">
        <v>201</v>
      </c>
      <c r="G1" s="289"/>
      <c r="H1" s="281" t="s">
        <v>5</v>
      </c>
      <c r="I1" s="282"/>
      <c r="J1" s="278" t="s">
        <v>256</v>
      </c>
      <c r="K1" s="280"/>
      <c r="L1" s="280"/>
      <c r="M1" s="280"/>
      <c r="N1" s="278" t="s">
        <v>6</v>
      </c>
      <c r="O1" s="280"/>
      <c r="P1" s="280"/>
      <c r="Q1" s="280"/>
      <c r="R1" s="280"/>
      <c r="S1" s="280"/>
      <c r="T1" s="280"/>
      <c r="U1" s="279"/>
      <c r="V1" s="281" t="s">
        <v>7</v>
      </c>
      <c r="W1" s="282"/>
      <c r="X1" s="281" t="s">
        <v>258</v>
      </c>
      <c r="Y1" s="282"/>
      <c r="Z1" s="281" t="s">
        <v>259</v>
      </c>
      <c r="AA1" s="282"/>
      <c r="AB1" s="274" t="s">
        <v>260</v>
      </c>
      <c r="AC1" s="274"/>
      <c r="AD1" s="275" t="s">
        <v>8</v>
      </c>
    </row>
    <row r="2" spans="1:30" s="1" customFormat="1" ht="26.1" customHeight="1">
      <c r="A2" s="276"/>
      <c r="B2" s="276"/>
      <c r="C2" s="276"/>
      <c r="D2" s="285"/>
      <c r="E2" s="276"/>
      <c r="F2" s="290"/>
      <c r="G2" s="291"/>
      <c r="H2" s="285"/>
      <c r="I2" s="286"/>
      <c r="J2" s="278" t="s">
        <v>9</v>
      </c>
      <c r="K2" s="279"/>
      <c r="L2" s="280" t="s">
        <v>10</v>
      </c>
      <c r="M2" s="279"/>
      <c r="N2" s="281" t="s">
        <v>11</v>
      </c>
      <c r="O2" s="282"/>
      <c r="P2" s="281" t="s">
        <v>12</v>
      </c>
      <c r="Q2" s="282"/>
      <c r="R2" s="281" t="s">
        <v>13</v>
      </c>
      <c r="S2" s="282"/>
      <c r="T2" s="283" t="s">
        <v>14</v>
      </c>
      <c r="U2" s="284"/>
      <c r="V2" s="285"/>
      <c r="W2" s="286"/>
      <c r="X2" s="285"/>
      <c r="Y2" s="286"/>
      <c r="Z2" s="285"/>
      <c r="AA2" s="286"/>
      <c r="AB2" s="274"/>
      <c r="AC2" s="274"/>
      <c r="AD2" s="276"/>
    </row>
    <row r="3" spans="1:30" s="2" customFormat="1" ht="20.100000000000001" customHeight="1">
      <c r="A3" s="277"/>
      <c r="B3" s="277"/>
      <c r="C3" s="277"/>
      <c r="D3" s="287"/>
      <c r="E3" s="277"/>
      <c r="F3" s="12" t="s">
        <v>15</v>
      </c>
      <c r="G3" s="39" t="s">
        <v>16</v>
      </c>
      <c r="H3" s="12" t="s">
        <v>15</v>
      </c>
      <c r="I3" s="39" t="s">
        <v>16</v>
      </c>
      <c r="J3" s="12" t="s">
        <v>15</v>
      </c>
      <c r="K3" s="39" t="s">
        <v>16</v>
      </c>
      <c r="L3" s="12" t="s">
        <v>15</v>
      </c>
      <c r="M3" s="40" t="s">
        <v>16</v>
      </c>
      <c r="N3" s="12" t="s">
        <v>15</v>
      </c>
      <c r="O3" s="39" t="s">
        <v>16</v>
      </c>
      <c r="P3" s="12" t="s">
        <v>15</v>
      </c>
      <c r="Q3" s="39" t="s">
        <v>16</v>
      </c>
      <c r="R3" s="12" t="s">
        <v>15</v>
      </c>
      <c r="S3" s="39" t="s">
        <v>16</v>
      </c>
      <c r="T3" s="64" t="s">
        <v>15</v>
      </c>
      <c r="U3" s="65" t="s">
        <v>16</v>
      </c>
      <c r="V3" s="12" t="s">
        <v>15</v>
      </c>
      <c r="W3" s="66" t="s">
        <v>16</v>
      </c>
      <c r="X3" s="12" t="s">
        <v>15</v>
      </c>
      <c r="Y3" s="12" t="s">
        <v>16</v>
      </c>
      <c r="Z3" s="12" t="s">
        <v>15</v>
      </c>
      <c r="AA3" s="39" t="s">
        <v>16</v>
      </c>
      <c r="AB3" s="12" t="s">
        <v>15</v>
      </c>
      <c r="AC3" s="12" t="s">
        <v>16</v>
      </c>
      <c r="AD3" s="277"/>
    </row>
    <row r="4" spans="1:30" s="2" customFormat="1" ht="15" customHeight="1">
      <c r="A4" s="226">
        <v>1</v>
      </c>
      <c r="B4" s="226">
        <v>2</v>
      </c>
      <c r="C4" s="224">
        <v>3</v>
      </c>
      <c r="D4" s="224">
        <v>4</v>
      </c>
      <c r="E4" s="225">
        <v>5</v>
      </c>
      <c r="F4" s="270">
        <v>6</v>
      </c>
      <c r="G4" s="271"/>
      <c r="H4" s="270">
        <v>7</v>
      </c>
      <c r="I4" s="271"/>
      <c r="J4" s="270">
        <v>8</v>
      </c>
      <c r="K4" s="273"/>
      <c r="L4" s="273"/>
      <c r="M4" s="273"/>
      <c r="N4" s="270">
        <v>9</v>
      </c>
      <c r="O4" s="271"/>
      <c r="P4" s="270">
        <v>10</v>
      </c>
      <c r="Q4" s="271"/>
      <c r="R4" s="270">
        <v>11</v>
      </c>
      <c r="S4" s="271"/>
      <c r="T4" s="268">
        <v>12</v>
      </c>
      <c r="U4" s="269"/>
      <c r="V4" s="270" t="s">
        <v>253</v>
      </c>
      <c r="W4" s="271"/>
      <c r="X4" s="270" t="s">
        <v>254</v>
      </c>
      <c r="Y4" s="271"/>
      <c r="Z4" s="270" t="s">
        <v>255</v>
      </c>
      <c r="AA4" s="271"/>
      <c r="AB4" s="272" t="s">
        <v>257</v>
      </c>
      <c r="AC4" s="272"/>
      <c r="AD4" s="225">
        <v>17</v>
      </c>
    </row>
    <row r="5" spans="1:30" s="3" customFormat="1" ht="41.25" customHeight="1">
      <c r="A5" s="16"/>
      <c r="B5" s="17" t="s">
        <v>17</v>
      </c>
      <c r="C5" s="17" t="s">
        <v>18</v>
      </c>
      <c r="D5" s="162" t="s">
        <v>202</v>
      </c>
      <c r="E5" s="16" t="s">
        <v>203</v>
      </c>
      <c r="F5" s="236">
        <v>100</v>
      </c>
      <c r="G5" s="237">
        <v>133762520774</v>
      </c>
      <c r="H5" s="16"/>
      <c r="I5" s="42"/>
      <c r="J5" s="43">
        <v>100</v>
      </c>
      <c r="K5" s="42">
        <v>67397582104</v>
      </c>
      <c r="L5" s="16">
        <v>100</v>
      </c>
      <c r="M5" s="41">
        <f>M6+M9+M11+M16</f>
        <v>33864496441</v>
      </c>
      <c r="N5" s="63">
        <v>2.9</v>
      </c>
      <c r="O5" s="41">
        <f>O6+O9+O11+O16</f>
        <v>6899570560</v>
      </c>
      <c r="P5" s="63">
        <v>7.78</v>
      </c>
      <c r="Q5" s="41">
        <f>Q6+Q9+Q11+Q16</f>
        <v>11298367819</v>
      </c>
      <c r="R5" s="16"/>
      <c r="S5" s="41"/>
      <c r="T5" s="63"/>
      <c r="U5" s="67"/>
      <c r="V5" s="63">
        <f>(N5+P5+R5+T5)</f>
        <v>10.68</v>
      </c>
      <c r="W5" s="42">
        <f t="shared" ref="W5:W66" si="0">O5+Q5+S5+U5</f>
        <v>18197938379</v>
      </c>
      <c r="X5" s="68">
        <f>V5/L5*100</f>
        <v>10.68</v>
      </c>
      <c r="Y5" s="68">
        <f>W5/M5*100</f>
        <v>53.737513595411443</v>
      </c>
      <c r="Z5" s="63">
        <f t="shared" ref="Z5:AA11" si="1">H5+V5</f>
        <v>10.68</v>
      </c>
      <c r="AA5" s="82">
        <f t="shared" si="1"/>
        <v>18197938379</v>
      </c>
      <c r="AB5" s="63">
        <f t="shared" ref="AB5:AC11" si="2">Z5/F5*100</f>
        <v>10.68</v>
      </c>
      <c r="AC5" s="63">
        <f t="shared" si="2"/>
        <v>13.604661659858023</v>
      </c>
      <c r="AD5" s="83"/>
    </row>
    <row r="6" spans="1:30" s="4" customFormat="1" ht="41.25" customHeight="1">
      <c r="A6" s="19"/>
      <c r="B6" s="20" t="s">
        <v>19</v>
      </c>
      <c r="C6" s="20" t="s">
        <v>20</v>
      </c>
      <c r="D6" s="207" t="s">
        <v>21</v>
      </c>
      <c r="E6" s="19" t="s">
        <v>218</v>
      </c>
      <c r="F6" s="238">
        <f>SUM(F7:F8)</f>
        <v>5</v>
      </c>
      <c r="G6" s="239">
        <f>SUM(G7:G8)</f>
        <v>162223078</v>
      </c>
      <c r="H6" s="19"/>
      <c r="I6" s="44"/>
      <c r="J6" s="45">
        <f t="shared" ref="J6:O6" si="3">SUM(J7:J8)</f>
        <v>6</v>
      </c>
      <c r="K6" s="44">
        <f t="shared" si="3"/>
        <v>30000000</v>
      </c>
      <c r="L6" s="19">
        <f t="shared" si="3"/>
        <v>6</v>
      </c>
      <c r="M6" s="46">
        <f t="shared" si="3"/>
        <v>30000000</v>
      </c>
      <c r="N6" s="19">
        <v>1.25</v>
      </c>
      <c r="O6" s="46">
        <f t="shared" si="3"/>
        <v>800000</v>
      </c>
      <c r="P6" s="19">
        <v>1.5</v>
      </c>
      <c r="Q6" s="44">
        <f>SUM(Q7:Q8)</f>
        <v>3300000</v>
      </c>
      <c r="R6" s="19"/>
      <c r="S6" s="44"/>
      <c r="T6" s="19"/>
      <c r="U6" s="69"/>
      <c r="V6" s="19">
        <f>N6+P6+R6+T6</f>
        <v>2.75</v>
      </c>
      <c r="W6" s="44">
        <f t="shared" si="0"/>
        <v>4100000</v>
      </c>
      <c r="X6" s="70">
        <f t="shared" ref="X6:Y69" si="4">V6/L6*100</f>
        <v>45.833333333333329</v>
      </c>
      <c r="Y6" s="70">
        <f t="shared" si="4"/>
        <v>13.666666666666666</v>
      </c>
      <c r="Z6" s="19">
        <f t="shared" si="1"/>
        <v>2.75</v>
      </c>
      <c r="AA6" s="84">
        <f t="shared" si="1"/>
        <v>4100000</v>
      </c>
      <c r="AB6" s="85">
        <f t="shared" si="2"/>
        <v>55.000000000000007</v>
      </c>
      <c r="AC6" s="85">
        <f t="shared" si="2"/>
        <v>2.5273839274582128</v>
      </c>
      <c r="AD6" s="86"/>
    </row>
    <row r="7" spans="1:30" ht="28.5" customHeight="1">
      <c r="A7" s="22"/>
      <c r="B7" s="23" t="s">
        <v>22</v>
      </c>
      <c r="C7" s="23" t="s">
        <v>23</v>
      </c>
      <c r="D7" s="178" t="s">
        <v>158</v>
      </c>
      <c r="E7" s="22" t="s">
        <v>218</v>
      </c>
      <c r="F7" s="240">
        <v>2</v>
      </c>
      <c r="G7" s="241">
        <v>99187500</v>
      </c>
      <c r="H7" s="25"/>
      <c r="I7" s="47"/>
      <c r="J7" s="48">
        <v>2</v>
      </c>
      <c r="K7" s="49">
        <v>15000000</v>
      </c>
      <c r="L7" s="22">
        <v>2</v>
      </c>
      <c r="M7" s="50">
        <v>15000000</v>
      </c>
      <c r="N7" s="22">
        <v>0</v>
      </c>
      <c r="O7" s="50">
        <v>0</v>
      </c>
      <c r="P7" s="22">
        <v>0</v>
      </c>
      <c r="Q7" s="50">
        <v>1500000</v>
      </c>
      <c r="R7" s="22"/>
      <c r="S7" s="50"/>
      <c r="T7" s="22"/>
      <c r="U7" s="71"/>
      <c r="V7" s="22">
        <f t="shared" ref="V7:W21" si="5">N7+P7+R7+T7</f>
        <v>0</v>
      </c>
      <c r="W7" s="72">
        <f t="shared" si="0"/>
        <v>1500000</v>
      </c>
      <c r="X7" s="73">
        <f t="shared" si="4"/>
        <v>0</v>
      </c>
      <c r="Y7" s="73">
        <f t="shared" si="4"/>
        <v>10</v>
      </c>
      <c r="Z7" s="22">
        <f t="shared" si="1"/>
        <v>0</v>
      </c>
      <c r="AA7" s="87">
        <f t="shared" si="1"/>
        <v>1500000</v>
      </c>
      <c r="AB7" s="88">
        <f t="shared" si="2"/>
        <v>0</v>
      </c>
      <c r="AC7" s="88">
        <f t="shared" si="2"/>
        <v>1.5122873345935728</v>
      </c>
      <c r="AD7" s="24"/>
    </row>
    <row r="8" spans="1:30" ht="33" customHeight="1">
      <c r="A8" s="22"/>
      <c r="B8" s="23" t="s">
        <v>24</v>
      </c>
      <c r="C8" s="23" t="s">
        <v>25</v>
      </c>
      <c r="D8" s="178" t="s">
        <v>159</v>
      </c>
      <c r="E8" s="22" t="s">
        <v>219</v>
      </c>
      <c r="F8" s="240">
        <v>3</v>
      </c>
      <c r="G8" s="241">
        <v>63035578</v>
      </c>
      <c r="H8" s="25"/>
      <c r="I8" s="47"/>
      <c r="J8" s="48">
        <v>4</v>
      </c>
      <c r="K8" s="49">
        <v>15000000</v>
      </c>
      <c r="L8" s="22">
        <v>4</v>
      </c>
      <c r="M8" s="50">
        <v>15000000</v>
      </c>
      <c r="N8" s="22">
        <v>1.25</v>
      </c>
      <c r="O8" s="50">
        <v>800000</v>
      </c>
      <c r="P8" s="22">
        <v>1.5</v>
      </c>
      <c r="Q8" s="50">
        <v>1800000</v>
      </c>
      <c r="R8" s="22"/>
      <c r="S8" s="50"/>
      <c r="T8" s="22"/>
      <c r="U8" s="71"/>
      <c r="V8" s="22">
        <f t="shared" si="5"/>
        <v>2.75</v>
      </c>
      <c r="W8" s="72">
        <f t="shared" si="0"/>
        <v>2600000</v>
      </c>
      <c r="X8" s="73">
        <f t="shared" si="4"/>
        <v>68.75</v>
      </c>
      <c r="Y8" s="73">
        <f t="shared" si="4"/>
        <v>17.333333333333336</v>
      </c>
      <c r="Z8" s="22">
        <f t="shared" si="1"/>
        <v>2.75</v>
      </c>
      <c r="AA8" s="87">
        <f t="shared" si="1"/>
        <v>2600000</v>
      </c>
      <c r="AB8" s="88">
        <f t="shared" si="2"/>
        <v>91.666666666666657</v>
      </c>
      <c r="AC8" s="88">
        <f t="shared" si="2"/>
        <v>4.1246548100185585</v>
      </c>
      <c r="AD8" s="24"/>
    </row>
    <row r="9" spans="1:30" s="4" customFormat="1" ht="27.75" customHeight="1">
      <c r="A9" s="19"/>
      <c r="B9" s="20" t="s">
        <v>26</v>
      </c>
      <c r="C9" s="20" t="s">
        <v>27</v>
      </c>
      <c r="D9" s="21" t="s">
        <v>244</v>
      </c>
      <c r="E9" s="19" t="s">
        <v>225</v>
      </c>
      <c r="F9" s="238">
        <v>14</v>
      </c>
      <c r="G9" s="239">
        <f>G10</f>
        <v>99822863507</v>
      </c>
      <c r="H9" s="19"/>
      <c r="I9" s="44"/>
      <c r="J9" s="45">
        <v>14</v>
      </c>
      <c r="K9" s="44">
        <f t="shared" ref="K9:O9" si="6">K10</f>
        <v>25002253859</v>
      </c>
      <c r="L9" s="19">
        <v>14</v>
      </c>
      <c r="M9" s="46">
        <f t="shared" si="6"/>
        <v>26102084781</v>
      </c>
      <c r="N9" s="19">
        <v>3</v>
      </c>
      <c r="O9" s="46">
        <f t="shared" si="6"/>
        <v>6814490560</v>
      </c>
      <c r="P9" s="19">
        <v>5</v>
      </c>
      <c r="Q9" s="46">
        <f>Q10</f>
        <v>10893234810</v>
      </c>
      <c r="R9" s="19"/>
      <c r="S9" s="46"/>
      <c r="T9" s="19"/>
      <c r="U9" s="69"/>
      <c r="V9" s="19">
        <f t="shared" si="5"/>
        <v>8</v>
      </c>
      <c r="W9" s="44">
        <f t="shared" si="0"/>
        <v>17707725370</v>
      </c>
      <c r="X9" s="228">
        <f t="shared" si="4"/>
        <v>57.142857142857139</v>
      </c>
      <c r="Y9" s="228">
        <f t="shared" si="4"/>
        <v>67.84027221798641</v>
      </c>
      <c r="Z9" s="19">
        <f t="shared" si="1"/>
        <v>8</v>
      </c>
      <c r="AA9" s="84">
        <f t="shared" si="1"/>
        <v>17707725370</v>
      </c>
      <c r="AB9" s="85">
        <f t="shared" si="2"/>
        <v>57.142857142857139</v>
      </c>
      <c r="AC9" s="85">
        <f t="shared" si="2"/>
        <v>17.739147874432852</v>
      </c>
      <c r="AD9" s="86"/>
    </row>
    <row r="10" spans="1:30" ht="25.5">
      <c r="A10" s="22"/>
      <c r="B10" s="23" t="s">
        <v>28</v>
      </c>
      <c r="C10" s="23" t="s">
        <v>29</v>
      </c>
      <c r="D10" s="24" t="s">
        <v>160</v>
      </c>
      <c r="E10" s="22" t="s">
        <v>223</v>
      </c>
      <c r="F10" s="240">
        <v>89</v>
      </c>
      <c r="G10" s="241">
        <v>99822863507</v>
      </c>
      <c r="H10" s="22"/>
      <c r="I10" s="49"/>
      <c r="J10" s="48" t="s">
        <v>224</v>
      </c>
      <c r="K10" s="49">
        <v>25002253859</v>
      </c>
      <c r="L10" s="22">
        <v>92</v>
      </c>
      <c r="M10" s="50">
        <v>26102084781</v>
      </c>
      <c r="N10" s="22">
        <v>92</v>
      </c>
      <c r="O10" s="50">
        <v>6814490560</v>
      </c>
      <c r="P10" s="22">
        <v>92</v>
      </c>
      <c r="Q10" s="50">
        <v>10893234810</v>
      </c>
      <c r="R10" s="22"/>
      <c r="S10" s="50"/>
      <c r="T10" s="22"/>
      <c r="U10" s="71"/>
      <c r="V10" s="22">
        <f t="shared" si="5"/>
        <v>184</v>
      </c>
      <c r="W10" s="72">
        <f t="shared" si="0"/>
        <v>17707725370</v>
      </c>
      <c r="X10" s="73">
        <f t="shared" si="4"/>
        <v>200</v>
      </c>
      <c r="Y10" s="73">
        <f t="shared" si="4"/>
        <v>67.84027221798641</v>
      </c>
      <c r="Z10" s="22">
        <f t="shared" si="1"/>
        <v>184</v>
      </c>
      <c r="AA10" s="87">
        <f t="shared" si="1"/>
        <v>17707725370</v>
      </c>
      <c r="AB10" s="88">
        <f t="shared" si="2"/>
        <v>206.74157303370788</v>
      </c>
      <c r="AC10" s="88">
        <f t="shared" si="2"/>
        <v>17.739147874432852</v>
      </c>
      <c r="AD10" s="24"/>
    </row>
    <row r="11" spans="1:30" s="4" customFormat="1" ht="41.25" customHeight="1">
      <c r="A11" s="19"/>
      <c r="B11" s="20" t="s">
        <v>48</v>
      </c>
      <c r="C11" s="20" t="s">
        <v>49</v>
      </c>
      <c r="D11" s="21" t="s">
        <v>50</v>
      </c>
      <c r="E11" s="19" t="s">
        <v>221</v>
      </c>
      <c r="F11" s="238">
        <f>SUM(F12:F15)</f>
        <v>266</v>
      </c>
      <c r="G11" s="239">
        <f>SUM(G12:G15)</f>
        <v>28837300000</v>
      </c>
      <c r="H11" s="19"/>
      <c r="I11" s="44"/>
      <c r="J11" s="45">
        <f>J12+J14+J15</f>
        <v>808</v>
      </c>
      <c r="K11" s="44">
        <f>SUM(K12:K15)</f>
        <v>16526400950</v>
      </c>
      <c r="L11" s="19">
        <f t="shared" ref="L11:M11" si="7">L12+L14+L15</f>
        <v>830</v>
      </c>
      <c r="M11" s="46">
        <f t="shared" si="7"/>
        <v>6169150925</v>
      </c>
      <c r="N11" s="19">
        <v>0</v>
      </c>
      <c r="O11" s="46">
        <f t="shared" ref="O11" si="8">O12+O14+O15</f>
        <v>0</v>
      </c>
      <c r="P11" s="19">
        <v>0</v>
      </c>
      <c r="Q11" s="46">
        <f>SUM(Q12:Q15)</f>
        <v>0</v>
      </c>
      <c r="R11" s="19"/>
      <c r="S11" s="46"/>
      <c r="T11" s="19"/>
      <c r="U11" s="69"/>
      <c r="V11" s="19">
        <f t="shared" si="5"/>
        <v>0</v>
      </c>
      <c r="W11" s="44">
        <f t="shared" si="0"/>
        <v>0</v>
      </c>
      <c r="X11" s="70">
        <f t="shared" si="4"/>
        <v>0</v>
      </c>
      <c r="Y11" s="70">
        <f t="shared" si="4"/>
        <v>0</v>
      </c>
      <c r="Z11" s="19">
        <f t="shared" si="1"/>
        <v>0</v>
      </c>
      <c r="AA11" s="84">
        <f t="shared" si="1"/>
        <v>0</v>
      </c>
      <c r="AB11" s="85">
        <f t="shared" si="2"/>
        <v>0</v>
      </c>
      <c r="AC11" s="85">
        <f t="shared" si="2"/>
        <v>0</v>
      </c>
      <c r="AD11" s="86"/>
    </row>
    <row r="12" spans="1:30" s="5" customFormat="1" ht="54" customHeight="1">
      <c r="A12" s="26"/>
      <c r="B12" s="27" t="s">
        <v>51</v>
      </c>
      <c r="C12" s="28" t="s">
        <v>52</v>
      </c>
      <c r="D12" s="182" t="s">
        <v>167</v>
      </c>
      <c r="E12" s="167" t="s">
        <v>221</v>
      </c>
      <c r="F12" s="242">
        <v>20</v>
      </c>
      <c r="G12" s="243">
        <v>12896250000</v>
      </c>
      <c r="H12" s="167"/>
      <c r="I12" s="166"/>
      <c r="J12" s="165">
        <v>42</v>
      </c>
      <c r="K12" s="166">
        <v>7292200000</v>
      </c>
      <c r="L12" s="167">
        <v>0</v>
      </c>
      <c r="M12" s="101">
        <v>0</v>
      </c>
      <c r="N12" s="167">
        <v>0</v>
      </c>
      <c r="O12" s="56">
        <v>0</v>
      </c>
      <c r="P12" s="167">
        <v>0</v>
      </c>
      <c r="Q12" s="101">
        <v>0</v>
      </c>
      <c r="R12" s="167"/>
      <c r="S12" s="196"/>
      <c r="T12" s="167"/>
      <c r="U12" s="197"/>
      <c r="V12" s="22">
        <f t="shared" si="5"/>
        <v>0</v>
      </c>
      <c r="W12" s="59">
        <f t="shared" si="0"/>
        <v>0</v>
      </c>
      <c r="X12" s="73" t="e">
        <f t="shared" si="4"/>
        <v>#DIV/0!</v>
      </c>
      <c r="Y12" s="73" t="e">
        <f t="shared" si="4"/>
        <v>#DIV/0!</v>
      </c>
      <c r="Z12" s="22">
        <f t="shared" ref="Z12:Z15" si="9">H12+V12</f>
        <v>0</v>
      </c>
      <c r="AA12" s="87">
        <f t="shared" ref="AA12:AA15" si="10">I12+W12</f>
        <v>0</v>
      </c>
      <c r="AB12" s="88">
        <f t="shared" ref="AB12:AB15" si="11">Z12/F12*100</f>
        <v>0</v>
      </c>
      <c r="AC12" s="88">
        <f t="shared" ref="AC12:AC15" si="12">AA12/G12*100</f>
        <v>0</v>
      </c>
      <c r="AD12" s="93"/>
    </row>
    <row r="13" spans="1:30" s="5" customFormat="1" ht="38.25">
      <c r="A13" s="26"/>
      <c r="B13" s="27" t="s">
        <v>229</v>
      </c>
      <c r="C13" s="28" t="s">
        <v>230</v>
      </c>
      <c r="D13" s="182" t="s">
        <v>231</v>
      </c>
      <c r="E13" s="167" t="s">
        <v>221</v>
      </c>
      <c r="F13" s="242">
        <v>6</v>
      </c>
      <c r="G13" s="243">
        <v>7812000000</v>
      </c>
      <c r="H13" s="167"/>
      <c r="I13" s="166"/>
      <c r="J13" s="165">
        <v>29</v>
      </c>
      <c r="K13" s="166">
        <v>1982950000</v>
      </c>
      <c r="L13" s="167">
        <v>0</v>
      </c>
      <c r="M13" s="101">
        <v>0</v>
      </c>
      <c r="N13" s="167">
        <v>0</v>
      </c>
      <c r="O13" s="56">
        <v>0</v>
      </c>
      <c r="P13" s="167">
        <v>0</v>
      </c>
      <c r="Q13" s="101">
        <v>0</v>
      </c>
      <c r="R13" s="167"/>
      <c r="S13" s="196"/>
      <c r="T13" s="167"/>
      <c r="U13" s="197"/>
      <c r="V13" s="22"/>
      <c r="W13" s="59">
        <f t="shared" si="0"/>
        <v>0</v>
      </c>
      <c r="X13" s="73" t="e">
        <f t="shared" si="4"/>
        <v>#DIV/0!</v>
      </c>
      <c r="Y13" s="73" t="e">
        <f t="shared" si="4"/>
        <v>#DIV/0!</v>
      </c>
      <c r="Z13" s="22">
        <f t="shared" si="9"/>
        <v>0</v>
      </c>
      <c r="AA13" s="87">
        <f t="shared" si="10"/>
        <v>0</v>
      </c>
      <c r="AB13" s="88">
        <f t="shared" si="11"/>
        <v>0</v>
      </c>
      <c r="AC13" s="88">
        <f t="shared" si="12"/>
        <v>0</v>
      </c>
      <c r="AD13" s="93"/>
    </row>
    <row r="14" spans="1:30">
      <c r="A14" s="26"/>
      <c r="B14" s="27" t="s">
        <v>53</v>
      </c>
      <c r="C14" s="28" t="s">
        <v>54</v>
      </c>
      <c r="D14" s="28" t="s">
        <v>168</v>
      </c>
      <c r="E14" s="22" t="s">
        <v>221</v>
      </c>
      <c r="F14" s="240">
        <v>130</v>
      </c>
      <c r="G14" s="244">
        <v>3020750000</v>
      </c>
      <c r="H14" s="22"/>
      <c r="I14" s="61"/>
      <c r="J14" s="62">
        <v>600</v>
      </c>
      <c r="K14" s="72">
        <v>940000000</v>
      </c>
      <c r="L14" s="22">
        <v>522</v>
      </c>
      <c r="M14" s="101">
        <v>940000000</v>
      </c>
      <c r="N14" s="22">
        <v>0</v>
      </c>
      <c r="O14" s="56">
        <v>0</v>
      </c>
      <c r="P14" s="22">
        <v>0</v>
      </c>
      <c r="Q14" s="101">
        <v>0</v>
      </c>
      <c r="R14" s="22"/>
      <c r="S14" s="101"/>
      <c r="T14" s="22"/>
      <c r="U14" s="71"/>
      <c r="V14" s="22">
        <f t="shared" si="5"/>
        <v>0</v>
      </c>
      <c r="W14" s="59">
        <f>O14+Q14+S14+U14</f>
        <v>0</v>
      </c>
      <c r="X14" s="73">
        <f t="shared" si="4"/>
        <v>0</v>
      </c>
      <c r="Y14" s="73">
        <f t="shared" si="4"/>
        <v>0</v>
      </c>
      <c r="Z14" s="22">
        <f t="shared" si="9"/>
        <v>0</v>
      </c>
      <c r="AA14" s="87">
        <f t="shared" si="10"/>
        <v>0</v>
      </c>
      <c r="AB14" s="88">
        <f t="shared" si="11"/>
        <v>0</v>
      </c>
      <c r="AC14" s="88">
        <f t="shared" si="12"/>
        <v>0</v>
      </c>
      <c r="AD14" s="28"/>
    </row>
    <row r="15" spans="1:30" ht="30.6" customHeight="1">
      <c r="A15" s="26"/>
      <c r="B15" s="27" t="s">
        <v>55</v>
      </c>
      <c r="C15" s="28" t="s">
        <v>56</v>
      </c>
      <c r="D15" s="28" t="s">
        <v>169</v>
      </c>
      <c r="E15" s="22" t="s">
        <v>221</v>
      </c>
      <c r="F15" s="240">
        <v>110</v>
      </c>
      <c r="G15" s="244">
        <v>5108300000</v>
      </c>
      <c r="H15" s="22"/>
      <c r="I15" s="61"/>
      <c r="J15" s="62">
        <v>166</v>
      </c>
      <c r="K15" s="72">
        <v>6311250950</v>
      </c>
      <c r="L15" s="22">
        <v>308</v>
      </c>
      <c r="M15" s="101">
        <v>5229150925</v>
      </c>
      <c r="N15" s="22">
        <v>0</v>
      </c>
      <c r="O15" s="56">
        <v>0</v>
      </c>
      <c r="P15" s="22">
        <v>0</v>
      </c>
      <c r="Q15" s="56">
        <v>0</v>
      </c>
      <c r="R15" s="22"/>
      <c r="S15" s="56"/>
      <c r="T15" s="22"/>
      <c r="U15" s="75"/>
      <c r="V15" s="81">
        <f t="shared" si="5"/>
        <v>0</v>
      </c>
      <c r="W15" s="59">
        <f>O15+Q15+S15+U15</f>
        <v>0</v>
      </c>
      <c r="X15" s="73">
        <f t="shared" si="4"/>
        <v>0</v>
      </c>
      <c r="Y15" s="73">
        <f t="shared" si="4"/>
        <v>0</v>
      </c>
      <c r="Z15" s="22">
        <f t="shared" si="9"/>
        <v>0</v>
      </c>
      <c r="AA15" s="87">
        <f t="shared" si="10"/>
        <v>0</v>
      </c>
      <c r="AB15" s="88">
        <f t="shared" si="11"/>
        <v>0</v>
      </c>
      <c r="AC15" s="88">
        <f t="shared" si="12"/>
        <v>0</v>
      </c>
      <c r="AD15" s="96"/>
    </row>
    <row r="16" spans="1:30" s="4" customFormat="1" ht="41.25" customHeight="1">
      <c r="A16" s="19"/>
      <c r="B16" s="20" t="s">
        <v>57</v>
      </c>
      <c r="C16" s="20" t="s">
        <v>58</v>
      </c>
      <c r="D16" s="21" t="s">
        <v>59</v>
      </c>
      <c r="E16" s="19" t="s">
        <v>221</v>
      </c>
      <c r="F16" s="238">
        <f>SUM(F17:F20)</f>
        <v>352</v>
      </c>
      <c r="G16" s="239">
        <f>SUM(G17:G20)</f>
        <v>4940134189</v>
      </c>
      <c r="H16" s="19"/>
      <c r="I16" s="55"/>
      <c r="J16" s="45">
        <f>SUM(J17:J20)</f>
        <v>365</v>
      </c>
      <c r="K16" s="44">
        <f>SUM(K17:K20)</f>
        <v>1563260735</v>
      </c>
      <c r="L16" s="19">
        <f>SUM(L17:L20)</f>
        <v>365</v>
      </c>
      <c r="M16" s="46">
        <f>SUM(M17:M20)</f>
        <v>1563260735</v>
      </c>
      <c r="N16" s="19">
        <v>31</v>
      </c>
      <c r="O16" s="46">
        <f>O17+O18+O19+O20</f>
        <v>84280000</v>
      </c>
      <c r="P16" s="19">
        <v>88</v>
      </c>
      <c r="Q16" s="46">
        <f>SUM(Q17:Q20)</f>
        <v>401833009</v>
      </c>
      <c r="R16" s="19"/>
      <c r="S16" s="46"/>
      <c r="T16" s="19"/>
      <c r="U16" s="69"/>
      <c r="V16" s="19">
        <f t="shared" si="5"/>
        <v>119</v>
      </c>
      <c r="W16" s="44">
        <f t="shared" si="5"/>
        <v>486113009</v>
      </c>
      <c r="X16" s="70">
        <f t="shared" si="4"/>
        <v>32.602739726027394</v>
      </c>
      <c r="Y16" s="70">
        <f t="shared" si="4"/>
        <v>31.096092808855712</v>
      </c>
      <c r="Z16" s="19">
        <f>H16+V16</f>
        <v>119</v>
      </c>
      <c r="AA16" s="84">
        <f>I16+W16</f>
        <v>486113009</v>
      </c>
      <c r="AB16" s="85">
        <f>Z16/F16*100</f>
        <v>33.80681818181818</v>
      </c>
      <c r="AC16" s="85">
        <f>AA16/G16*100</f>
        <v>9.8400770181993931</v>
      </c>
      <c r="AD16" s="86"/>
    </row>
    <row r="17" spans="1:30" ht="60.95" customHeight="1">
      <c r="A17" s="26"/>
      <c r="B17" s="27" t="s">
        <v>60</v>
      </c>
      <c r="C17" s="28" t="s">
        <v>61</v>
      </c>
      <c r="D17" s="28" t="s">
        <v>170</v>
      </c>
      <c r="E17" s="183" t="s">
        <v>221</v>
      </c>
      <c r="F17" s="245">
        <v>75</v>
      </c>
      <c r="G17" s="246">
        <v>1839652531</v>
      </c>
      <c r="H17" s="35"/>
      <c r="I17" s="98"/>
      <c r="J17" s="48">
        <v>85</v>
      </c>
      <c r="K17" s="49">
        <v>426816135</v>
      </c>
      <c r="L17" s="22">
        <v>85</v>
      </c>
      <c r="M17" s="50">
        <v>426816135</v>
      </c>
      <c r="N17" s="35">
        <v>0</v>
      </c>
      <c r="O17" s="50">
        <v>51066000</v>
      </c>
      <c r="P17" s="35">
        <v>21</v>
      </c>
      <c r="Q17" s="52">
        <v>193163165</v>
      </c>
      <c r="R17" s="35"/>
      <c r="S17" s="52"/>
      <c r="T17" s="35"/>
      <c r="U17" s="75"/>
      <c r="V17" s="35">
        <f t="shared" si="5"/>
        <v>21</v>
      </c>
      <c r="W17" s="59">
        <f t="shared" si="5"/>
        <v>244229165</v>
      </c>
      <c r="X17" s="76">
        <f t="shared" si="4"/>
        <v>24.705882352941178</v>
      </c>
      <c r="Y17" s="76">
        <f t="shared" si="4"/>
        <v>57.221165033978863</v>
      </c>
      <c r="Z17" s="22">
        <f t="shared" ref="Z17:Z20" si="13">H17+V17</f>
        <v>21</v>
      </c>
      <c r="AA17" s="87">
        <f t="shared" ref="AA17:AA20" si="14">I17+W17</f>
        <v>244229165</v>
      </c>
      <c r="AB17" s="88">
        <f t="shared" ref="AB17:AB20" si="15">Z17/F17*100</f>
        <v>28.000000000000004</v>
      </c>
      <c r="AC17" s="88">
        <f t="shared" ref="AC17:AC20" si="16">AA17/G17*100</f>
        <v>13.275831217281105</v>
      </c>
      <c r="AD17" s="28"/>
    </row>
    <row r="18" spans="1:30" ht="28.5" customHeight="1">
      <c r="A18" s="22"/>
      <c r="B18" s="23" t="s">
        <v>62</v>
      </c>
      <c r="C18" s="23" t="s">
        <v>63</v>
      </c>
      <c r="D18" s="24" t="s">
        <v>171</v>
      </c>
      <c r="E18" s="170" t="s">
        <v>221</v>
      </c>
      <c r="F18" s="240">
        <v>134</v>
      </c>
      <c r="G18" s="241">
        <v>411444533</v>
      </c>
      <c r="H18" s="22"/>
      <c r="I18" s="47"/>
      <c r="J18" s="48">
        <v>139</v>
      </c>
      <c r="K18" s="49">
        <v>143705000</v>
      </c>
      <c r="L18" s="22">
        <v>139</v>
      </c>
      <c r="M18" s="50">
        <v>143705000</v>
      </c>
      <c r="N18" s="22">
        <v>30</v>
      </c>
      <c r="O18" s="54">
        <v>15910000</v>
      </c>
      <c r="P18" s="22">
        <v>66</v>
      </c>
      <c r="Q18" s="50">
        <v>34940000</v>
      </c>
      <c r="R18" s="22"/>
      <c r="S18" s="50"/>
      <c r="T18" s="22"/>
      <c r="U18" s="71"/>
      <c r="V18" s="22">
        <f t="shared" si="5"/>
        <v>96</v>
      </c>
      <c r="W18" s="72">
        <f t="shared" si="5"/>
        <v>50850000</v>
      </c>
      <c r="X18" s="73">
        <f t="shared" si="4"/>
        <v>69.064748201438846</v>
      </c>
      <c r="Y18" s="73">
        <f t="shared" si="4"/>
        <v>35.384990083852337</v>
      </c>
      <c r="Z18" s="22">
        <f t="shared" si="13"/>
        <v>96</v>
      </c>
      <c r="AA18" s="87">
        <f t="shared" si="14"/>
        <v>50850000</v>
      </c>
      <c r="AB18" s="88">
        <f t="shared" si="15"/>
        <v>71.641791044776113</v>
      </c>
      <c r="AC18" s="88">
        <f t="shared" si="16"/>
        <v>12.358895530640092</v>
      </c>
      <c r="AD18" s="24"/>
    </row>
    <row r="19" spans="1:30" ht="27.75" customHeight="1">
      <c r="A19" s="26"/>
      <c r="B19" s="27" t="s">
        <v>64</v>
      </c>
      <c r="C19" s="28" t="s">
        <v>65</v>
      </c>
      <c r="D19" s="28" t="s">
        <v>172</v>
      </c>
      <c r="E19" s="221" t="s">
        <v>221</v>
      </c>
      <c r="F19" s="245">
        <v>3</v>
      </c>
      <c r="G19" s="246">
        <v>2538182750</v>
      </c>
      <c r="H19" s="35"/>
      <c r="I19" s="98"/>
      <c r="J19" s="222">
        <v>1</v>
      </c>
      <c r="K19" s="223">
        <v>957739600</v>
      </c>
      <c r="L19" s="26">
        <v>1</v>
      </c>
      <c r="M19" s="223">
        <v>957739600</v>
      </c>
      <c r="N19" s="26">
        <v>1</v>
      </c>
      <c r="O19" s="223">
        <v>17304000</v>
      </c>
      <c r="P19" s="35">
        <v>1</v>
      </c>
      <c r="Q19" s="52">
        <v>173729844</v>
      </c>
      <c r="R19" s="35"/>
      <c r="S19" s="103"/>
      <c r="T19" s="35"/>
      <c r="U19" s="104"/>
      <c r="V19" s="35">
        <f t="shared" si="5"/>
        <v>2</v>
      </c>
      <c r="W19" s="59">
        <f t="shared" si="5"/>
        <v>191033844</v>
      </c>
      <c r="X19" s="76">
        <f t="shared" si="4"/>
        <v>200</v>
      </c>
      <c r="Y19" s="76">
        <f t="shared" si="4"/>
        <v>19.946324032127315</v>
      </c>
      <c r="Z19" s="22">
        <f t="shared" si="13"/>
        <v>2</v>
      </c>
      <c r="AA19" s="87">
        <f t="shared" si="14"/>
        <v>191033844</v>
      </c>
      <c r="AB19" s="88">
        <f t="shared" si="15"/>
        <v>66.666666666666657</v>
      </c>
      <c r="AC19" s="88">
        <f t="shared" si="16"/>
        <v>7.5264022655579073</v>
      </c>
      <c r="AD19" s="28"/>
    </row>
    <row r="20" spans="1:30" ht="56.25" customHeight="1">
      <c r="A20" s="22"/>
      <c r="B20" s="23" t="s">
        <v>66</v>
      </c>
      <c r="C20" s="23" t="s">
        <v>67</v>
      </c>
      <c r="D20" s="24" t="s">
        <v>173</v>
      </c>
      <c r="E20" s="170" t="s">
        <v>221</v>
      </c>
      <c r="F20" s="240">
        <v>140</v>
      </c>
      <c r="G20" s="241">
        <v>150854375</v>
      </c>
      <c r="H20" s="22"/>
      <c r="I20" s="47"/>
      <c r="J20" s="48">
        <v>140</v>
      </c>
      <c r="K20" s="49">
        <v>35000000</v>
      </c>
      <c r="L20" s="22">
        <v>140</v>
      </c>
      <c r="M20" s="50">
        <v>35000000</v>
      </c>
      <c r="N20" s="22">
        <v>0</v>
      </c>
      <c r="O20" s="50">
        <v>0</v>
      </c>
      <c r="P20" s="22">
        <v>0</v>
      </c>
      <c r="Q20" s="50">
        <v>0</v>
      </c>
      <c r="R20" s="22"/>
      <c r="S20" s="50"/>
      <c r="T20" s="22"/>
      <c r="U20" s="71"/>
      <c r="V20" s="22">
        <f>SUM(N20,P20,R20,T20)</f>
        <v>0</v>
      </c>
      <c r="W20" s="72">
        <f t="shared" si="5"/>
        <v>0</v>
      </c>
      <c r="X20" s="73">
        <f t="shared" si="4"/>
        <v>0</v>
      </c>
      <c r="Y20" s="73">
        <f t="shared" si="4"/>
        <v>0</v>
      </c>
      <c r="Z20" s="22">
        <f t="shared" si="13"/>
        <v>0</v>
      </c>
      <c r="AA20" s="87">
        <f t="shared" si="14"/>
        <v>0</v>
      </c>
      <c r="AB20" s="88">
        <f t="shared" si="15"/>
        <v>0</v>
      </c>
      <c r="AC20" s="88">
        <f t="shared" si="16"/>
        <v>0</v>
      </c>
      <c r="AD20" s="24"/>
    </row>
    <row r="21" spans="1:30" s="3" customFormat="1" ht="38.25">
      <c r="A21" s="16"/>
      <c r="B21" s="17" t="s">
        <v>17</v>
      </c>
      <c r="C21" s="17" t="s">
        <v>18</v>
      </c>
      <c r="D21" s="162" t="s">
        <v>207</v>
      </c>
      <c r="E21" s="163" t="s">
        <v>203</v>
      </c>
      <c r="F21" s="236">
        <v>100</v>
      </c>
      <c r="G21" s="237">
        <v>124355823117</v>
      </c>
      <c r="H21" s="16"/>
      <c r="I21" s="42"/>
      <c r="J21" s="43">
        <v>100</v>
      </c>
      <c r="K21" s="42">
        <f>K22+K25+K30</f>
        <v>30073368040</v>
      </c>
      <c r="L21" s="16">
        <v>100</v>
      </c>
      <c r="M21" s="42">
        <f>M22+M25+M30</f>
        <v>30073368040</v>
      </c>
      <c r="N21" s="102">
        <v>28</v>
      </c>
      <c r="O21" s="41">
        <f>O22+O25+O30</f>
        <v>6729064184</v>
      </c>
      <c r="P21" s="16">
        <v>20</v>
      </c>
      <c r="Q21" s="41">
        <f>Q22+Q25+Q30</f>
        <v>14056143373</v>
      </c>
      <c r="R21" s="16"/>
      <c r="S21" s="41"/>
      <c r="T21" s="16"/>
      <c r="U21" s="67"/>
      <c r="V21" s="16">
        <f t="shared" si="5"/>
        <v>48</v>
      </c>
      <c r="W21" s="42">
        <f t="shared" si="0"/>
        <v>20785207557</v>
      </c>
      <c r="X21" s="68">
        <f t="shared" si="4"/>
        <v>48</v>
      </c>
      <c r="Y21" s="68">
        <f t="shared" si="4"/>
        <v>69.114997460058348</v>
      </c>
      <c r="Z21" s="63">
        <f>H21+V21</f>
        <v>48</v>
      </c>
      <c r="AA21" s="82">
        <f>I21+W21</f>
        <v>20785207557</v>
      </c>
      <c r="AB21" s="63">
        <f>Z21/F21*100</f>
        <v>48</v>
      </c>
      <c r="AC21" s="63">
        <f>AA21/G21*100</f>
        <v>16.714301780178211</v>
      </c>
      <c r="AD21" s="83"/>
    </row>
    <row r="22" spans="1:30" s="160" customFormat="1" ht="25.5">
      <c r="A22" s="186"/>
      <c r="B22" s="187" t="s">
        <v>270</v>
      </c>
      <c r="C22" s="180" t="s">
        <v>206</v>
      </c>
      <c r="D22" s="181" t="s">
        <v>208</v>
      </c>
      <c r="E22" s="186" t="s">
        <v>221</v>
      </c>
      <c r="F22" s="247">
        <v>11</v>
      </c>
      <c r="G22" s="248">
        <v>500000000</v>
      </c>
      <c r="H22" s="186"/>
      <c r="I22" s="189"/>
      <c r="J22" s="190">
        <v>6</v>
      </c>
      <c r="K22" s="189">
        <f>SUM(K23:K24)</f>
        <v>105200000</v>
      </c>
      <c r="L22" s="186">
        <v>6</v>
      </c>
      <c r="M22" s="189">
        <f>SUM(M23:M24)</f>
        <v>105200000</v>
      </c>
      <c r="N22" s="186">
        <v>0</v>
      </c>
      <c r="O22" s="188">
        <f>SUM(O23:O24)</f>
        <v>0</v>
      </c>
      <c r="P22" s="186">
        <v>0</v>
      </c>
      <c r="Q22" s="188">
        <f>SUM(Q23:Q24)</f>
        <v>0</v>
      </c>
      <c r="R22" s="186"/>
      <c r="S22" s="188"/>
      <c r="T22" s="186"/>
      <c r="U22" s="191"/>
      <c r="V22" s="186"/>
      <c r="W22" s="189">
        <f t="shared" si="0"/>
        <v>0</v>
      </c>
      <c r="X22" s="192">
        <f t="shared" si="4"/>
        <v>0</v>
      </c>
      <c r="Y22" s="192">
        <f t="shared" si="4"/>
        <v>0</v>
      </c>
      <c r="Z22" s="19">
        <f>H22+V22</f>
        <v>0</v>
      </c>
      <c r="AA22" s="84">
        <f>I22+W22</f>
        <v>0</v>
      </c>
      <c r="AB22" s="85">
        <f>Z22/F22*100</f>
        <v>0</v>
      </c>
      <c r="AC22" s="85">
        <f>AA22/G22*100</f>
        <v>0</v>
      </c>
      <c r="AD22" s="195"/>
    </row>
    <row r="23" spans="1:30" s="179" customFormat="1" ht="25.5">
      <c r="A23" s="170"/>
      <c r="B23" s="161" t="s">
        <v>269</v>
      </c>
      <c r="C23" s="161" t="s">
        <v>204</v>
      </c>
      <c r="D23" s="164" t="s">
        <v>209</v>
      </c>
      <c r="E23" s="170" t="s">
        <v>222</v>
      </c>
      <c r="F23" s="249">
        <v>1</v>
      </c>
      <c r="G23" s="250">
        <v>400000000</v>
      </c>
      <c r="H23" s="170"/>
      <c r="I23" s="172"/>
      <c r="J23" s="173">
        <v>1</v>
      </c>
      <c r="K23" s="172">
        <v>80200000</v>
      </c>
      <c r="L23" s="170">
        <v>1</v>
      </c>
      <c r="M23" s="172">
        <v>80200000</v>
      </c>
      <c r="N23" s="170">
        <v>0</v>
      </c>
      <c r="O23" s="171">
        <v>0</v>
      </c>
      <c r="P23" s="170">
        <v>0</v>
      </c>
      <c r="Q23" s="171">
        <v>0</v>
      </c>
      <c r="R23" s="170"/>
      <c r="S23" s="171"/>
      <c r="T23" s="170"/>
      <c r="U23" s="174"/>
      <c r="V23" s="170"/>
      <c r="W23" s="172"/>
      <c r="X23" s="175">
        <f t="shared" si="4"/>
        <v>0</v>
      </c>
      <c r="Y23" s="175">
        <f t="shared" si="4"/>
        <v>0</v>
      </c>
      <c r="Z23" s="22">
        <f t="shared" ref="Z23:Z24" si="17">H23+V23</f>
        <v>0</v>
      </c>
      <c r="AA23" s="87">
        <f t="shared" ref="AA23:AA24" si="18">I23+W23</f>
        <v>0</v>
      </c>
      <c r="AB23" s="88">
        <f t="shared" ref="AB23:AB24" si="19">Z23/F23*100</f>
        <v>0</v>
      </c>
      <c r="AC23" s="88">
        <f t="shared" ref="AC23:AC24" si="20">AA23/G23*100</f>
        <v>0</v>
      </c>
      <c r="AD23" s="178"/>
    </row>
    <row r="24" spans="1:30" s="179" customFormat="1" ht="38.25">
      <c r="A24" s="170"/>
      <c r="B24" s="161" t="s">
        <v>271</v>
      </c>
      <c r="C24" s="161" t="s">
        <v>205</v>
      </c>
      <c r="D24" s="164" t="s">
        <v>210</v>
      </c>
      <c r="E24" s="170" t="s">
        <v>220</v>
      </c>
      <c r="F24" s="249">
        <v>10</v>
      </c>
      <c r="G24" s="250">
        <v>100000000</v>
      </c>
      <c r="H24" s="170"/>
      <c r="I24" s="172"/>
      <c r="J24" s="173">
        <v>5</v>
      </c>
      <c r="K24" s="172">
        <v>25000000</v>
      </c>
      <c r="L24" s="170">
        <v>5</v>
      </c>
      <c r="M24" s="172">
        <v>25000000</v>
      </c>
      <c r="N24" s="170">
        <v>0</v>
      </c>
      <c r="O24" s="171">
        <v>0</v>
      </c>
      <c r="P24" s="170">
        <v>0</v>
      </c>
      <c r="Q24" s="171">
        <v>0</v>
      </c>
      <c r="R24" s="170"/>
      <c r="S24" s="171"/>
      <c r="T24" s="170"/>
      <c r="U24" s="174"/>
      <c r="V24" s="170"/>
      <c r="W24" s="172"/>
      <c r="X24" s="175">
        <f t="shared" si="4"/>
        <v>0</v>
      </c>
      <c r="Y24" s="175">
        <f t="shared" si="4"/>
        <v>0</v>
      </c>
      <c r="Z24" s="22">
        <f t="shared" si="17"/>
        <v>0</v>
      </c>
      <c r="AA24" s="87">
        <f t="shared" si="18"/>
        <v>0</v>
      </c>
      <c r="AB24" s="88">
        <f t="shared" si="19"/>
        <v>0</v>
      </c>
      <c r="AC24" s="88">
        <f t="shared" si="20"/>
        <v>0</v>
      </c>
      <c r="AD24" s="178"/>
    </row>
    <row r="25" spans="1:30" s="4" customFormat="1" ht="30" customHeight="1">
      <c r="A25" s="19"/>
      <c r="B25" s="20" t="s">
        <v>30</v>
      </c>
      <c r="C25" s="20" t="s">
        <v>31</v>
      </c>
      <c r="D25" s="21" t="s">
        <v>32</v>
      </c>
      <c r="E25" s="19" t="s">
        <v>225</v>
      </c>
      <c r="F25" s="238">
        <v>12</v>
      </c>
      <c r="G25" s="239">
        <f>SUM(G26:G29)</f>
        <v>8552079770</v>
      </c>
      <c r="H25" s="19"/>
      <c r="I25" s="44"/>
      <c r="J25" s="45">
        <v>12</v>
      </c>
      <c r="K25" s="44">
        <f>SUM(K26:K29)</f>
        <v>2103183340</v>
      </c>
      <c r="L25" s="19">
        <v>12</v>
      </c>
      <c r="M25" s="46">
        <f>SUM(M26:M29)</f>
        <v>2103183340</v>
      </c>
      <c r="N25" s="19">
        <v>3</v>
      </c>
      <c r="O25" s="46">
        <f>SUM(O27:O29)</f>
        <v>272180700</v>
      </c>
      <c r="P25" s="19">
        <v>3</v>
      </c>
      <c r="Q25" s="46">
        <f>SUM(Q26:Q29)</f>
        <v>822203897</v>
      </c>
      <c r="R25" s="19"/>
      <c r="S25" s="46"/>
      <c r="T25" s="19"/>
      <c r="U25" s="69"/>
      <c r="V25" s="19">
        <f t="shared" ref="V25:V32" si="21">N25+P25+R25+T25</f>
        <v>6</v>
      </c>
      <c r="W25" s="44">
        <f t="shared" si="0"/>
        <v>1094384597</v>
      </c>
      <c r="X25" s="70">
        <f t="shared" si="4"/>
        <v>50</v>
      </c>
      <c r="Y25" s="70">
        <f t="shared" si="4"/>
        <v>52.034674114525835</v>
      </c>
      <c r="Z25" s="19">
        <f>H25+V25</f>
        <v>6</v>
      </c>
      <c r="AA25" s="84">
        <f>I25+W25</f>
        <v>1094384597</v>
      </c>
      <c r="AB25" s="85">
        <f>Z25/F25*100</f>
        <v>50</v>
      </c>
      <c r="AC25" s="85">
        <f>AA25/G25*100</f>
        <v>12.796707075149277</v>
      </c>
      <c r="AD25" s="86"/>
    </row>
    <row r="26" spans="1:30" ht="28.5" customHeight="1">
      <c r="A26" s="26"/>
      <c r="B26" s="27" t="s">
        <v>33</v>
      </c>
      <c r="C26" s="28" t="s">
        <v>34</v>
      </c>
      <c r="D26" s="28" t="s">
        <v>161</v>
      </c>
      <c r="E26" s="26" t="s">
        <v>222</v>
      </c>
      <c r="F26" s="251">
        <v>1</v>
      </c>
      <c r="G26" s="252">
        <v>947497796</v>
      </c>
      <c r="H26" s="26"/>
      <c r="I26" s="51"/>
      <c r="J26" s="222">
        <v>11</v>
      </c>
      <c r="K26" s="223">
        <v>219774700</v>
      </c>
      <c r="L26" s="26">
        <v>11</v>
      </c>
      <c r="M26" s="223">
        <v>219774700</v>
      </c>
      <c r="N26" s="26">
        <v>33</v>
      </c>
      <c r="O26" s="223">
        <v>20318470</v>
      </c>
      <c r="P26" s="26">
        <v>33</v>
      </c>
      <c r="Q26" s="52">
        <v>57005840</v>
      </c>
      <c r="R26" s="26"/>
      <c r="S26" s="52"/>
      <c r="T26" s="26"/>
      <c r="U26" s="75"/>
      <c r="V26" s="26">
        <f t="shared" si="21"/>
        <v>66</v>
      </c>
      <c r="W26" s="59">
        <f t="shared" si="0"/>
        <v>77324310</v>
      </c>
      <c r="X26" s="76">
        <f t="shared" si="4"/>
        <v>600</v>
      </c>
      <c r="Y26" s="76">
        <f t="shared" si="4"/>
        <v>35.183444682213192</v>
      </c>
      <c r="Z26" s="22">
        <f t="shared" ref="Z26:Z29" si="22">H26+V26</f>
        <v>66</v>
      </c>
      <c r="AA26" s="87">
        <f t="shared" ref="AA26:AA29" si="23">I26+W26</f>
        <v>77324310</v>
      </c>
      <c r="AB26" s="88">
        <f t="shared" ref="AB26:AB29" si="24">Z26/F26*100</f>
        <v>6600</v>
      </c>
      <c r="AC26" s="88">
        <f t="shared" ref="AC26:AC29" si="25">AA26/G26*100</f>
        <v>8.160896028089546</v>
      </c>
      <c r="AD26" s="28"/>
    </row>
    <row r="27" spans="1:30" ht="30" customHeight="1">
      <c r="A27" s="22"/>
      <c r="B27" s="23" t="s">
        <v>35</v>
      </c>
      <c r="C27" s="23" t="s">
        <v>36</v>
      </c>
      <c r="D27" s="24" t="s">
        <v>162</v>
      </c>
      <c r="E27" s="22" t="s">
        <v>222</v>
      </c>
      <c r="F27" s="240">
        <v>1</v>
      </c>
      <c r="G27" s="241">
        <v>2759729936</v>
      </c>
      <c r="H27" s="22"/>
      <c r="I27" s="47"/>
      <c r="J27" s="48">
        <v>4</v>
      </c>
      <c r="K27" s="49">
        <v>786284700</v>
      </c>
      <c r="L27" s="22">
        <v>4</v>
      </c>
      <c r="M27" s="50">
        <v>786284700</v>
      </c>
      <c r="N27" s="22">
        <v>12</v>
      </c>
      <c r="O27" s="50">
        <v>166623100</v>
      </c>
      <c r="P27" s="22">
        <v>12</v>
      </c>
      <c r="Q27" s="50">
        <v>347356250</v>
      </c>
      <c r="R27" s="22"/>
      <c r="S27" s="50"/>
      <c r="T27" s="22"/>
      <c r="U27" s="71"/>
      <c r="V27" s="22">
        <f t="shared" si="21"/>
        <v>24</v>
      </c>
      <c r="W27" s="72">
        <f t="shared" si="0"/>
        <v>513979350</v>
      </c>
      <c r="X27" s="73">
        <f t="shared" si="4"/>
        <v>600</v>
      </c>
      <c r="Y27" s="73">
        <f t="shared" si="4"/>
        <v>65.368097586027034</v>
      </c>
      <c r="Z27" s="22">
        <f t="shared" si="22"/>
        <v>24</v>
      </c>
      <c r="AA27" s="87">
        <f t="shared" si="23"/>
        <v>513979350</v>
      </c>
      <c r="AB27" s="88">
        <f t="shared" si="24"/>
        <v>2400</v>
      </c>
      <c r="AC27" s="88">
        <f t="shared" si="25"/>
        <v>18.624262587989694</v>
      </c>
      <c r="AD27" s="24"/>
    </row>
    <row r="28" spans="1:30" ht="28.5" customHeight="1">
      <c r="A28" s="22"/>
      <c r="B28" s="23" t="s">
        <v>37</v>
      </c>
      <c r="C28" s="23" t="s">
        <v>38</v>
      </c>
      <c r="D28" s="24" t="s">
        <v>163</v>
      </c>
      <c r="E28" s="22" t="s">
        <v>222</v>
      </c>
      <c r="F28" s="240">
        <v>1</v>
      </c>
      <c r="G28" s="241">
        <v>1396683076</v>
      </c>
      <c r="H28" s="22"/>
      <c r="I28" s="47"/>
      <c r="J28" s="48">
        <v>2</v>
      </c>
      <c r="K28" s="49">
        <v>297424240</v>
      </c>
      <c r="L28" s="22">
        <v>2</v>
      </c>
      <c r="M28" s="50">
        <v>297424240</v>
      </c>
      <c r="N28" s="22">
        <v>6</v>
      </c>
      <c r="O28" s="50">
        <v>4000600</v>
      </c>
      <c r="P28" s="22">
        <v>6</v>
      </c>
      <c r="Q28" s="50">
        <v>28659800</v>
      </c>
      <c r="R28" s="22"/>
      <c r="S28" s="50"/>
      <c r="T28" s="22"/>
      <c r="U28" s="71"/>
      <c r="V28" s="22">
        <f t="shared" si="21"/>
        <v>12</v>
      </c>
      <c r="W28" s="72">
        <f t="shared" si="0"/>
        <v>32660400</v>
      </c>
      <c r="X28" s="73">
        <f t="shared" si="4"/>
        <v>600</v>
      </c>
      <c r="Y28" s="73">
        <f t="shared" si="4"/>
        <v>10.981082106824918</v>
      </c>
      <c r="Z28" s="22">
        <f t="shared" si="22"/>
        <v>12</v>
      </c>
      <c r="AA28" s="87">
        <f t="shared" si="23"/>
        <v>32660400</v>
      </c>
      <c r="AB28" s="88">
        <f t="shared" si="24"/>
        <v>1200</v>
      </c>
      <c r="AC28" s="88">
        <f t="shared" si="25"/>
        <v>2.3384259866266182</v>
      </c>
      <c r="AD28" s="24"/>
    </row>
    <row r="29" spans="1:30" ht="43.5" customHeight="1">
      <c r="A29" s="22"/>
      <c r="B29" s="23" t="s">
        <v>39</v>
      </c>
      <c r="C29" s="23" t="s">
        <v>40</v>
      </c>
      <c r="D29" s="24" t="s">
        <v>164</v>
      </c>
      <c r="E29" s="22" t="s">
        <v>219</v>
      </c>
      <c r="F29" s="240">
        <v>12</v>
      </c>
      <c r="G29" s="241">
        <v>3448168962</v>
      </c>
      <c r="H29" s="22"/>
      <c r="I29" s="47"/>
      <c r="J29" s="48">
        <v>600</v>
      </c>
      <c r="K29" s="49">
        <v>799699700</v>
      </c>
      <c r="L29" s="22">
        <v>600</v>
      </c>
      <c r="M29" s="50">
        <v>799699700</v>
      </c>
      <c r="N29" s="22">
        <v>109</v>
      </c>
      <c r="O29" s="50">
        <v>101557000</v>
      </c>
      <c r="P29" s="22">
        <v>176</v>
      </c>
      <c r="Q29" s="50">
        <v>389182007</v>
      </c>
      <c r="R29" s="22"/>
      <c r="S29" s="50"/>
      <c r="T29" s="22"/>
      <c r="U29" s="71"/>
      <c r="V29" s="22">
        <f t="shared" si="21"/>
        <v>285</v>
      </c>
      <c r="W29" s="72">
        <f t="shared" si="0"/>
        <v>490739007</v>
      </c>
      <c r="X29" s="73">
        <f t="shared" si="4"/>
        <v>47.5</v>
      </c>
      <c r="Y29" s="73">
        <f t="shared" si="4"/>
        <v>61.365410916122642</v>
      </c>
      <c r="Z29" s="22">
        <f t="shared" si="22"/>
        <v>285</v>
      </c>
      <c r="AA29" s="87">
        <f t="shared" si="23"/>
        <v>490739007</v>
      </c>
      <c r="AB29" s="88">
        <f t="shared" si="24"/>
        <v>2375</v>
      </c>
      <c r="AC29" s="88">
        <f t="shared" si="25"/>
        <v>14.231872405561083</v>
      </c>
      <c r="AD29" s="24"/>
    </row>
    <row r="30" spans="1:30" s="4" customFormat="1" ht="28.5" customHeight="1">
      <c r="A30" s="19"/>
      <c r="B30" s="20" t="s">
        <v>41</v>
      </c>
      <c r="C30" s="20" t="s">
        <v>42</v>
      </c>
      <c r="D30" s="21" t="s">
        <v>43</v>
      </c>
      <c r="E30" s="19" t="s">
        <v>225</v>
      </c>
      <c r="F30" s="238">
        <v>12</v>
      </c>
      <c r="G30" s="239">
        <f>SUM(G31:G32)</f>
        <v>115303743347</v>
      </c>
      <c r="H30" s="19"/>
      <c r="I30" s="55"/>
      <c r="J30" s="45">
        <v>12</v>
      </c>
      <c r="K30" s="44">
        <f>SUM(K31:K32)</f>
        <v>27864984700</v>
      </c>
      <c r="L30" s="19">
        <v>12</v>
      </c>
      <c r="M30" s="46">
        <f>SUM(M31:M32)</f>
        <v>27864984700</v>
      </c>
      <c r="N30" s="19">
        <v>3</v>
      </c>
      <c r="O30" s="46">
        <f>SUM(O31:O32)</f>
        <v>6456883484</v>
      </c>
      <c r="P30" s="19">
        <v>3</v>
      </c>
      <c r="Q30" s="46">
        <f>SUM(Q31:Q32)</f>
        <v>13233939476</v>
      </c>
      <c r="R30" s="19"/>
      <c r="S30" s="46"/>
      <c r="T30" s="19"/>
      <c r="U30" s="69"/>
      <c r="V30" s="19">
        <f t="shared" si="21"/>
        <v>6</v>
      </c>
      <c r="W30" s="44">
        <f t="shared" si="0"/>
        <v>19690822960</v>
      </c>
      <c r="X30" s="70">
        <f t="shared" si="4"/>
        <v>50</v>
      </c>
      <c r="Y30" s="70">
        <f t="shared" si="4"/>
        <v>70.665113123137658</v>
      </c>
      <c r="Z30" s="19">
        <f>H30+V30</f>
        <v>6</v>
      </c>
      <c r="AA30" s="84">
        <f>I30+W30</f>
        <v>19690822960</v>
      </c>
      <c r="AB30" s="85">
        <f>Z30/F30*100</f>
        <v>50</v>
      </c>
      <c r="AC30" s="85">
        <f>AA30/G30*100</f>
        <v>17.077349258940881</v>
      </c>
      <c r="AD30" s="86"/>
    </row>
    <row r="31" spans="1:30" ht="28.5" customHeight="1">
      <c r="A31" s="26"/>
      <c r="B31" s="27" t="s">
        <v>44</v>
      </c>
      <c r="C31" s="28" t="s">
        <v>45</v>
      </c>
      <c r="D31" s="28" t="s">
        <v>165</v>
      </c>
      <c r="E31" s="26" t="s">
        <v>219</v>
      </c>
      <c r="F31" s="251">
        <v>12</v>
      </c>
      <c r="G31" s="252">
        <v>106577732362</v>
      </c>
      <c r="H31" s="26"/>
      <c r="I31" s="51"/>
      <c r="J31" s="222">
        <v>48</v>
      </c>
      <c r="K31" s="223">
        <v>26074029000</v>
      </c>
      <c r="L31" s="26">
        <v>48</v>
      </c>
      <c r="M31" s="223">
        <v>26074029000</v>
      </c>
      <c r="N31" s="26">
        <v>12</v>
      </c>
      <c r="O31" s="223">
        <v>6272131179</v>
      </c>
      <c r="P31" s="26">
        <v>12</v>
      </c>
      <c r="Q31" s="52">
        <v>12644513426</v>
      </c>
      <c r="R31" s="26"/>
      <c r="S31" s="52"/>
      <c r="T31" s="26"/>
      <c r="U31" s="75"/>
      <c r="V31" s="26">
        <f t="shared" si="21"/>
        <v>24</v>
      </c>
      <c r="W31" s="59">
        <f t="shared" si="0"/>
        <v>18916644605</v>
      </c>
      <c r="X31" s="76">
        <f t="shared" si="4"/>
        <v>50</v>
      </c>
      <c r="Y31" s="76">
        <f t="shared" si="4"/>
        <v>72.54975671385499</v>
      </c>
      <c r="Z31" s="22">
        <f t="shared" ref="Z31:Z32" si="26">H31+V31</f>
        <v>24</v>
      </c>
      <c r="AA31" s="87">
        <f t="shared" ref="AA31:AA32" si="27">I31+W31</f>
        <v>18916644605</v>
      </c>
      <c r="AB31" s="88">
        <f t="shared" ref="AB31:AB32" si="28">Z31/F31*100</f>
        <v>200</v>
      </c>
      <c r="AC31" s="88">
        <f t="shared" ref="AC31:AC32" si="29">AA31/G31*100</f>
        <v>17.749152834991897</v>
      </c>
      <c r="AD31" s="28"/>
    </row>
    <row r="32" spans="1:30" ht="42" customHeight="1">
      <c r="A32" s="22"/>
      <c r="B32" s="23" t="s">
        <v>46</v>
      </c>
      <c r="C32" s="23" t="s">
        <v>47</v>
      </c>
      <c r="D32" s="24" t="s">
        <v>166</v>
      </c>
      <c r="E32" s="22" t="s">
        <v>219</v>
      </c>
      <c r="F32" s="240">
        <v>12</v>
      </c>
      <c r="G32" s="241">
        <v>8726010985</v>
      </c>
      <c r="H32" s="22"/>
      <c r="I32" s="47"/>
      <c r="J32" s="48">
        <v>12</v>
      </c>
      <c r="K32" s="49">
        <v>1790955700</v>
      </c>
      <c r="L32" s="22">
        <v>12</v>
      </c>
      <c r="M32" s="50">
        <v>1790955700</v>
      </c>
      <c r="N32" s="22">
        <v>3</v>
      </c>
      <c r="O32" s="50">
        <v>184752305</v>
      </c>
      <c r="P32" s="22">
        <v>3</v>
      </c>
      <c r="Q32" s="50">
        <v>589426050</v>
      </c>
      <c r="R32" s="22"/>
      <c r="S32" s="50"/>
      <c r="T32" s="22"/>
      <c r="U32" s="71"/>
      <c r="V32" s="22">
        <f t="shared" si="21"/>
        <v>6</v>
      </c>
      <c r="W32" s="72">
        <f t="shared" si="0"/>
        <v>774178355</v>
      </c>
      <c r="X32" s="73">
        <f t="shared" si="4"/>
        <v>50</v>
      </c>
      <c r="Y32" s="73">
        <f t="shared" si="4"/>
        <v>43.227108018361371</v>
      </c>
      <c r="Z32" s="22">
        <f t="shared" si="26"/>
        <v>6</v>
      </c>
      <c r="AA32" s="87">
        <f t="shared" si="27"/>
        <v>774178355</v>
      </c>
      <c r="AB32" s="88">
        <f t="shared" si="28"/>
        <v>50</v>
      </c>
      <c r="AC32" s="88">
        <f t="shared" si="29"/>
        <v>8.8720763282422102</v>
      </c>
      <c r="AD32" s="24"/>
    </row>
    <row r="33" spans="1:30" s="3" customFormat="1" ht="38.25">
      <c r="A33" s="16"/>
      <c r="B33" s="17" t="s">
        <v>68</v>
      </c>
      <c r="C33" s="17" t="s">
        <v>69</v>
      </c>
      <c r="D33" s="18" t="s">
        <v>211</v>
      </c>
      <c r="E33" s="16" t="s">
        <v>203</v>
      </c>
      <c r="F33" s="236">
        <v>66.11</v>
      </c>
      <c r="G33" s="237">
        <v>6259248219</v>
      </c>
      <c r="H33" s="16"/>
      <c r="I33" s="42"/>
      <c r="J33" s="43">
        <v>59.93</v>
      </c>
      <c r="K33" s="42">
        <f t="shared" ref="K33:M33" si="30">K34</f>
        <v>1404061200</v>
      </c>
      <c r="L33" s="16">
        <v>59.93</v>
      </c>
      <c r="M33" s="41">
        <f t="shared" si="30"/>
        <v>1404061200</v>
      </c>
      <c r="N33" s="63">
        <v>7.49</v>
      </c>
      <c r="O33" s="41">
        <f t="shared" ref="O33" si="31">O34</f>
        <v>89836815</v>
      </c>
      <c r="P33" s="63">
        <v>12.47</v>
      </c>
      <c r="Q33" s="41">
        <f>Q34</f>
        <v>284873065</v>
      </c>
      <c r="R33" s="63"/>
      <c r="S33" s="41"/>
      <c r="T33" s="105"/>
      <c r="U33" s="67"/>
      <c r="V33" s="63">
        <f>(N33+P33+R33+T33)</f>
        <v>19.96</v>
      </c>
      <c r="W33" s="42">
        <f t="shared" si="0"/>
        <v>374709880</v>
      </c>
      <c r="X33" s="68">
        <f t="shared" si="4"/>
        <v>33.305523110295347</v>
      </c>
      <c r="Y33" s="68">
        <f t="shared" si="4"/>
        <v>26.687574587204605</v>
      </c>
      <c r="Z33" s="63">
        <f>H33+V33</f>
        <v>19.96</v>
      </c>
      <c r="AA33" s="111">
        <f>I33+W33</f>
        <v>374709880</v>
      </c>
      <c r="AB33" s="63">
        <f>Z33/F33*100</f>
        <v>30.192104068975951</v>
      </c>
      <c r="AC33" s="112">
        <f>AA33/G33*100</f>
        <v>5.9864997662589108</v>
      </c>
      <c r="AD33" s="83"/>
    </row>
    <row r="34" spans="1:30" s="4" customFormat="1" ht="38.25">
      <c r="A34" s="19"/>
      <c r="B34" s="20" t="s">
        <v>70</v>
      </c>
      <c r="C34" s="20" t="s">
        <v>71</v>
      </c>
      <c r="D34" s="21" t="s">
        <v>72</v>
      </c>
      <c r="E34" s="19" t="s">
        <v>218</v>
      </c>
      <c r="F34" s="238">
        <v>56</v>
      </c>
      <c r="G34" s="239">
        <f>SUM(G35:G40)</f>
        <v>6259248219</v>
      </c>
      <c r="H34" s="19"/>
      <c r="I34" s="44"/>
      <c r="J34" s="45">
        <f t="shared" ref="J34" si="32">SUM(J35:J39)</f>
        <v>42</v>
      </c>
      <c r="K34" s="44">
        <f>SUM(K35:K40)</f>
        <v>1404061200</v>
      </c>
      <c r="L34" s="19">
        <f>SUM(L35:L40)</f>
        <v>54</v>
      </c>
      <c r="M34" s="46">
        <f>SUM(M35:M40)</f>
        <v>1404061200</v>
      </c>
      <c r="N34" s="19">
        <v>19</v>
      </c>
      <c r="O34" s="46">
        <f>SUM(O35:O40)</f>
        <v>89836815</v>
      </c>
      <c r="P34" s="19">
        <v>12</v>
      </c>
      <c r="Q34" s="46">
        <f>SUM(Q35:Q40)</f>
        <v>284873065</v>
      </c>
      <c r="R34" s="19"/>
      <c r="S34" s="46"/>
      <c r="T34" s="19"/>
      <c r="U34" s="69"/>
      <c r="V34" s="19">
        <f t="shared" ref="V34:V40" si="33">N34+P34+R34+T34</f>
        <v>31</v>
      </c>
      <c r="W34" s="44">
        <f t="shared" si="0"/>
        <v>374709880</v>
      </c>
      <c r="X34" s="70">
        <f t="shared" si="4"/>
        <v>57.407407407407405</v>
      </c>
      <c r="Y34" s="70">
        <f t="shared" si="4"/>
        <v>26.687574587204605</v>
      </c>
      <c r="Z34" s="19">
        <f>H34+V34</f>
        <v>31</v>
      </c>
      <c r="AA34" s="84">
        <f>I34+W34</f>
        <v>374709880</v>
      </c>
      <c r="AB34" s="85">
        <f>Z34/F34*100</f>
        <v>55.357142857142861</v>
      </c>
      <c r="AC34" s="85">
        <f>AA34/G34*100</f>
        <v>5.9864997662589108</v>
      </c>
      <c r="AD34" s="86"/>
    </row>
    <row r="35" spans="1:30" ht="27.75" customHeight="1">
      <c r="A35" s="22"/>
      <c r="B35" s="23" t="s">
        <v>73</v>
      </c>
      <c r="C35" s="23" t="s">
        <v>74</v>
      </c>
      <c r="D35" s="24" t="s">
        <v>174</v>
      </c>
      <c r="E35" s="22" t="s">
        <v>218</v>
      </c>
      <c r="F35" s="240">
        <v>4</v>
      </c>
      <c r="G35" s="241">
        <v>252538844</v>
      </c>
      <c r="H35" s="22"/>
      <c r="I35" s="47"/>
      <c r="J35" s="48">
        <v>2</v>
      </c>
      <c r="K35" s="49">
        <v>58542100</v>
      </c>
      <c r="L35" s="48">
        <v>2</v>
      </c>
      <c r="M35" s="50">
        <v>58542100</v>
      </c>
      <c r="N35" s="22">
        <v>0</v>
      </c>
      <c r="O35" s="50">
        <v>0</v>
      </c>
      <c r="P35" s="22">
        <v>0</v>
      </c>
      <c r="Q35" s="50">
        <v>0</v>
      </c>
      <c r="R35" s="22"/>
      <c r="S35" s="58"/>
      <c r="T35" s="22"/>
      <c r="U35" s="71"/>
      <c r="V35" s="22">
        <f t="shared" si="33"/>
        <v>0</v>
      </c>
      <c r="W35" s="72">
        <f t="shared" si="0"/>
        <v>0</v>
      </c>
      <c r="X35" s="73">
        <f t="shared" si="4"/>
        <v>0</v>
      </c>
      <c r="Y35" s="73">
        <f t="shared" si="4"/>
        <v>0</v>
      </c>
      <c r="Z35" s="22">
        <f t="shared" ref="Z35:Z40" si="34">H35+V35</f>
        <v>0</v>
      </c>
      <c r="AA35" s="87">
        <f t="shared" ref="AA35:AA40" si="35">I35+W35</f>
        <v>0</v>
      </c>
      <c r="AB35" s="88">
        <f t="shared" ref="AB35:AB40" si="36">Z35/F35*100</f>
        <v>0</v>
      </c>
      <c r="AC35" s="88">
        <f t="shared" ref="AC35:AC40" si="37">AA35/G35*100</f>
        <v>0</v>
      </c>
      <c r="AD35" s="24"/>
    </row>
    <row r="36" spans="1:30" ht="43.5" customHeight="1">
      <c r="A36" s="30"/>
      <c r="B36" s="31" t="s">
        <v>75</v>
      </c>
      <c r="C36" s="31" t="s">
        <v>76</v>
      </c>
      <c r="D36" s="32" t="s">
        <v>175</v>
      </c>
      <c r="E36" s="30" t="s">
        <v>218</v>
      </c>
      <c r="F36" s="253">
        <v>4</v>
      </c>
      <c r="G36" s="254">
        <v>275379058</v>
      </c>
      <c r="H36" s="30"/>
      <c r="I36" s="53"/>
      <c r="J36" s="48">
        <v>2</v>
      </c>
      <c r="K36" s="49">
        <v>63881600</v>
      </c>
      <c r="L36" s="48">
        <v>2</v>
      </c>
      <c r="M36" s="50">
        <v>63881600</v>
      </c>
      <c r="N36" s="22">
        <v>0</v>
      </c>
      <c r="O36" s="50">
        <v>0</v>
      </c>
      <c r="P36" s="22">
        <v>0</v>
      </c>
      <c r="Q36" s="50">
        <v>0</v>
      </c>
      <c r="R36" s="22"/>
      <c r="S36" s="50"/>
      <c r="T36" s="22"/>
      <c r="U36" s="71"/>
      <c r="V36" s="22">
        <f t="shared" si="33"/>
        <v>0</v>
      </c>
      <c r="W36" s="72">
        <f t="shared" si="0"/>
        <v>0</v>
      </c>
      <c r="X36" s="73">
        <f t="shared" si="4"/>
        <v>0</v>
      </c>
      <c r="Y36" s="73">
        <f t="shared" si="4"/>
        <v>0</v>
      </c>
      <c r="Z36" s="22">
        <f t="shared" si="34"/>
        <v>0</v>
      </c>
      <c r="AA36" s="87">
        <f t="shared" si="35"/>
        <v>0</v>
      </c>
      <c r="AB36" s="88">
        <f t="shared" si="36"/>
        <v>0</v>
      </c>
      <c r="AC36" s="88">
        <f t="shared" si="37"/>
        <v>0</v>
      </c>
      <c r="AD36" s="24"/>
    </row>
    <row r="37" spans="1:30" ht="56.25" customHeight="1">
      <c r="A37" s="22"/>
      <c r="B37" s="23" t="s">
        <v>77</v>
      </c>
      <c r="C37" s="23" t="s">
        <v>78</v>
      </c>
      <c r="D37" s="24" t="s">
        <v>176</v>
      </c>
      <c r="E37" s="22" t="s">
        <v>218</v>
      </c>
      <c r="F37" s="255">
        <v>10</v>
      </c>
      <c r="G37" s="241">
        <v>724537185</v>
      </c>
      <c r="H37" s="22"/>
      <c r="I37" s="47"/>
      <c r="J37" s="48">
        <v>4</v>
      </c>
      <c r="K37" s="49">
        <v>168097200</v>
      </c>
      <c r="L37" s="48">
        <v>4</v>
      </c>
      <c r="M37" s="50">
        <v>168097200</v>
      </c>
      <c r="N37" s="22">
        <v>2</v>
      </c>
      <c r="O37" s="50">
        <v>59119215</v>
      </c>
      <c r="P37" s="22">
        <v>0</v>
      </c>
      <c r="Q37" s="50">
        <v>59837065</v>
      </c>
      <c r="R37" s="22"/>
      <c r="S37" s="50"/>
      <c r="T37" s="22"/>
      <c r="U37" s="71"/>
      <c r="V37" s="22">
        <f t="shared" si="33"/>
        <v>2</v>
      </c>
      <c r="W37" s="72">
        <f t="shared" si="0"/>
        <v>118956280</v>
      </c>
      <c r="X37" s="73">
        <f t="shared" si="4"/>
        <v>50</v>
      </c>
      <c r="Y37" s="73">
        <f t="shared" si="4"/>
        <v>70.766366126265041</v>
      </c>
      <c r="Z37" s="22">
        <f t="shared" si="34"/>
        <v>2</v>
      </c>
      <c r="AA37" s="87">
        <f t="shared" si="35"/>
        <v>118956280</v>
      </c>
      <c r="AB37" s="88">
        <f t="shared" si="36"/>
        <v>20</v>
      </c>
      <c r="AC37" s="88">
        <f t="shared" si="37"/>
        <v>16.418243599188081</v>
      </c>
      <c r="AD37" s="24"/>
    </row>
    <row r="38" spans="1:30" ht="54.6" customHeight="1">
      <c r="A38" s="22"/>
      <c r="B38" s="23" t="s">
        <v>79</v>
      </c>
      <c r="C38" s="23" t="s">
        <v>80</v>
      </c>
      <c r="D38" s="24" t="s">
        <v>177</v>
      </c>
      <c r="E38" s="22" t="s">
        <v>218</v>
      </c>
      <c r="F38" s="240">
        <v>8</v>
      </c>
      <c r="G38" s="241">
        <v>615205692</v>
      </c>
      <c r="H38" s="22"/>
      <c r="I38" s="47"/>
      <c r="J38" s="48">
        <v>4</v>
      </c>
      <c r="K38" s="49">
        <v>142728000</v>
      </c>
      <c r="L38" s="48">
        <v>4</v>
      </c>
      <c r="M38" s="50">
        <v>142728000</v>
      </c>
      <c r="N38" s="22">
        <v>0</v>
      </c>
      <c r="O38" s="50">
        <v>0</v>
      </c>
      <c r="P38" s="22">
        <v>0</v>
      </c>
      <c r="Q38" s="50">
        <v>0</v>
      </c>
      <c r="R38" s="22"/>
      <c r="S38" s="50"/>
      <c r="T38" s="22"/>
      <c r="U38" s="71"/>
      <c r="V38" s="22">
        <f t="shared" si="33"/>
        <v>0</v>
      </c>
      <c r="W38" s="72">
        <f t="shared" si="0"/>
        <v>0</v>
      </c>
      <c r="X38" s="73">
        <f t="shared" si="4"/>
        <v>0</v>
      </c>
      <c r="Y38" s="73">
        <f t="shared" si="4"/>
        <v>0</v>
      </c>
      <c r="Z38" s="22">
        <f t="shared" si="34"/>
        <v>0</v>
      </c>
      <c r="AA38" s="87">
        <f t="shared" si="35"/>
        <v>0</v>
      </c>
      <c r="AB38" s="88">
        <f t="shared" si="36"/>
        <v>0</v>
      </c>
      <c r="AC38" s="88">
        <f t="shared" si="37"/>
        <v>0</v>
      </c>
      <c r="AD38" s="24"/>
    </row>
    <row r="39" spans="1:30" ht="32.25" customHeight="1">
      <c r="A39" s="26"/>
      <c r="B39" s="27" t="s">
        <v>81</v>
      </c>
      <c r="C39" s="28" t="s">
        <v>82</v>
      </c>
      <c r="D39" s="28" t="s">
        <v>178</v>
      </c>
      <c r="E39" s="35" t="s">
        <v>218</v>
      </c>
      <c r="F39" s="245">
        <v>30</v>
      </c>
      <c r="G39" s="246">
        <v>822672481</v>
      </c>
      <c r="H39" s="35"/>
      <c r="I39" s="98"/>
      <c r="J39" s="48">
        <v>30</v>
      </c>
      <c r="K39" s="49">
        <v>188772100</v>
      </c>
      <c r="L39" s="48">
        <v>30</v>
      </c>
      <c r="M39" s="50">
        <v>188772100</v>
      </c>
      <c r="N39" s="35">
        <v>14</v>
      </c>
      <c r="O39" s="52">
        <v>10861500</v>
      </c>
      <c r="P39" s="35">
        <v>9</v>
      </c>
      <c r="Q39" s="52">
        <v>33985100</v>
      </c>
      <c r="R39" s="35"/>
      <c r="S39" s="52"/>
      <c r="T39" s="35"/>
      <c r="U39" s="75"/>
      <c r="V39" s="35">
        <f t="shared" si="33"/>
        <v>23</v>
      </c>
      <c r="W39" s="59">
        <f t="shared" si="0"/>
        <v>44846600</v>
      </c>
      <c r="X39" s="106">
        <f t="shared" si="4"/>
        <v>76.666666666666671</v>
      </c>
      <c r="Y39" s="76">
        <f t="shared" si="4"/>
        <v>23.757006464408668</v>
      </c>
      <c r="Z39" s="22">
        <f t="shared" si="34"/>
        <v>23</v>
      </c>
      <c r="AA39" s="87">
        <f t="shared" si="35"/>
        <v>44846600</v>
      </c>
      <c r="AB39" s="88">
        <f t="shared" si="36"/>
        <v>76.666666666666671</v>
      </c>
      <c r="AC39" s="88">
        <f t="shared" si="37"/>
        <v>5.4513310017963272</v>
      </c>
      <c r="AD39" s="28"/>
    </row>
    <row r="40" spans="1:30" ht="41.25" customHeight="1">
      <c r="A40" s="22"/>
      <c r="B40" s="23" t="s">
        <v>83</v>
      </c>
      <c r="C40" s="23" t="s">
        <v>84</v>
      </c>
      <c r="D40" s="24" t="s">
        <v>179</v>
      </c>
      <c r="E40" s="22" t="s">
        <v>218</v>
      </c>
      <c r="F40" s="240">
        <v>12</v>
      </c>
      <c r="G40" s="241">
        <v>3568914959</v>
      </c>
      <c r="H40" s="22"/>
      <c r="I40" s="47"/>
      <c r="J40" s="48">
        <v>12</v>
      </c>
      <c r="K40" s="49">
        <v>782040200</v>
      </c>
      <c r="L40" s="48">
        <v>12</v>
      </c>
      <c r="M40" s="50">
        <v>782040200</v>
      </c>
      <c r="N40" s="22">
        <v>3</v>
      </c>
      <c r="O40" s="50">
        <v>19856100</v>
      </c>
      <c r="P40" s="22">
        <v>3</v>
      </c>
      <c r="Q40" s="50">
        <v>191050900</v>
      </c>
      <c r="R40" s="22"/>
      <c r="S40" s="50"/>
      <c r="T40" s="22"/>
      <c r="U40" s="71"/>
      <c r="V40" s="22">
        <f t="shared" si="33"/>
        <v>6</v>
      </c>
      <c r="W40" s="72">
        <f t="shared" si="0"/>
        <v>210907000</v>
      </c>
      <c r="X40" s="73">
        <f t="shared" si="4"/>
        <v>50</v>
      </c>
      <c r="Y40" s="73">
        <f t="shared" si="4"/>
        <v>26.968818226991399</v>
      </c>
      <c r="Z40" s="22">
        <f t="shared" si="34"/>
        <v>6</v>
      </c>
      <c r="AA40" s="87">
        <f t="shared" si="35"/>
        <v>210907000</v>
      </c>
      <c r="AB40" s="88">
        <f t="shared" si="36"/>
        <v>50</v>
      </c>
      <c r="AC40" s="88">
        <f t="shared" si="37"/>
        <v>5.9095552128004627</v>
      </c>
      <c r="AD40" s="24"/>
    </row>
    <row r="41" spans="1:30" s="3" customFormat="1" ht="38.25">
      <c r="A41" s="16"/>
      <c r="B41" s="17"/>
      <c r="C41" s="17" t="s">
        <v>69</v>
      </c>
      <c r="D41" s="18" t="s">
        <v>212</v>
      </c>
      <c r="E41" s="16" t="s">
        <v>203</v>
      </c>
      <c r="F41" s="236">
        <v>-0.09</v>
      </c>
      <c r="G41" s="237">
        <v>1904678287</v>
      </c>
      <c r="H41" s="16"/>
      <c r="I41" s="42"/>
      <c r="J41" s="43">
        <v>-8.3000000000000004E-2</v>
      </c>
      <c r="K41" s="42">
        <f t="shared" ref="K41:M41" si="38">K42</f>
        <v>582210900</v>
      </c>
      <c r="L41" s="16">
        <v>-8.3000000000000004E-2</v>
      </c>
      <c r="M41" s="41">
        <f t="shared" si="38"/>
        <v>533407900</v>
      </c>
      <c r="N41" s="63">
        <v>-0.91800000000000004</v>
      </c>
      <c r="O41" s="41">
        <f t="shared" ref="O41" si="39">O42</f>
        <v>193284200</v>
      </c>
      <c r="P41" s="63">
        <v>-0.79500000000000004</v>
      </c>
      <c r="Q41" s="41">
        <f>Q42</f>
        <v>245436900</v>
      </c>
      <c r="R41" s="63"/>
      <c r="S41" s="41"/>
      <c r="T41" s="63"/>
      <c r="U41" s="67"/>
      <c r="V41" s="63">
        <f>(N41+P41+R41+T41)</f>
        <v>-1.7130000000000001</v>
      </c>
      <c r="W41" s="42">
        <f t="shared" si="0"/>
        <v>438721100</v>
      </c>
      <c r="X41" s="68">
        <f t="shared" si="4"/>
        <v>2063.8554216867469</v>
      </c>
      <c r="Y41" s="68">
        <f t="shared" si="4"/>
        <v>82.248706852673166</v>
      </c>
      <c r="Z41" s="63">
        <f>H41+V41</f>
        <v>-1.7130000000000001</v>
      </c>
      <c r="AA41" s="111">
        <f>I41+W41</f>
        <v>438721100</v>
      </c>
      <c r="AB41" s="63">
        <f>Z41/F41*100</f>
        <v>1903.3333333333335</v>
      </c>
      <c r="AC41" s="112">
        <f>AA41/G41*100</f>
        <v>23.033868921297785</v>
      </c>
      <c r="AD41" s="83"/>
    </row>
    <row r="42" spans="1:30" s="4" customFormat="1" ht="30" customHeight="1">
      <c r="A42" s="19"/>
      <c r="B42" s="20" t="s">
        <v>85</v>
      </c>
      <c r="C42" s="20" t="s">
        <v>86</v>
      </c>
      <c r="D42" s="21" t="s">
        <v>87</v>
      </c>
      <c r="E42" s="19" t="s">
        <v>272</v>
      </c>
      <c r="F42" s="238">
        <v>7000</v>
      </c>
      <c r="G42" s="239">
        <f>SUM(G43:G46)</f>
        <v>1904678287</v>
      </c>
      <c r="H42" s="19"/>
      <c r="I42" s="44"/>
      <c r="J42" s="45">
        <v>7000</v>
      </c>
      <c r="K42" s="44">
        <f>SUM(K43:K46)</f>
        <v>582210900</v>
      </c>
      <c r="L42" s="19">
        <v>7000</v>
      </c>
      <c r="M42" s="46">
        <f>SUM(M44:M46)</f>
        <v>533407900</v>
      </c>
      <c r="N42" s="19">
        <v>1553</v>
      </c>
      <c r="O42" s="46">
        <f>SUM(O44:O46)</f>
        <v>193284200</v>
      </c>
      <c r="P42" s="19">
        <v>2618</v>
      </c>
      <c r="Q42" s="46">
        <f>SUM(Q43:Q46)</f>
        <v>245436900</v>
      </c>
      <c r="R42" s="19"/>
      <c r="S42" s="46"/>
      <c r="T42" s="19"/>
      <c r="U42" s="69"/>
      <c r="V42" s="19">
        <f t="shared" ref="V42:V45" si="40">N42+P42+R42+T42</f>
        <v>4171</v>
      </c>
      <c r="W42" s="44">
        <f t="shared" si="0"/>
        <v>438721100</v>
      </c>
      <c r="X42" s="70">
        <f t="shared" si="4"/>
        <v>59.585714285714289</v>
      </c>
      <c r="Y42" s="70">
        <f t="shared" si="4"/>
        <v>82.248706852673166</v>
      </c>
      <c r="Z42" s="19">
        <f>H42+V42</f>
        <v>4171</v>
      </c>
      <c r="AA42" s="84">
        <f>I42+W42</f>
        <v>438721100</v>
      </c>
      <c r="AB42" s="85">
        <f>Z42/F42*100</f>
        <v>59.585714285714289</v>
      </c>
      <c r="AC42" s="85">
        <f>AA42/G42*100</f>
        <v>23.033868921297785</v>
      </c>
      <c r="AD42" s="86"/>
    </row>
    <row r="43" spans="1:30" s="179" customFormat="1" ht="45.6" customHeight="1">
      <c r="A43" s="170"/>
      <c r="B43" s="161"/>
      <c r="C43" s="161" t="s">
        <v>226</v>
      </c>
      <c r="D43" s="164" t="s">
        <v>227</v>
      </c>
      <c r="E43" s="170" t="s">
        <v>218</v>
      </c>
      <c r="F43" s="249">
        <v>169</v>
      </c>
      <c r="G43" s="241">
        <v>549835319</v>
      </c>
      <c r="H43" s="170"/>
      <c r="I43" s="172"/>
      <c r="J43" s="173">
        <v>12</v>
      </c>
      <c r="K43" s="172">
        <v>48803000</v>
      </c>
      <c r="L43" s="170">
        <v>12</v>
      </c>
      <c r="M43" s="171">
        <v>48803000</v>
      </c>
      <c r="N43" s="170">
        <v>3</v>
      </c>
      <c r="O43" s="171">
        <v>1889000</v>
      </c>
      <c r="P43" s="170">
        <v>3</v>
      </c>
      <c r="Q43" s="171">
        <v>11564400</v>
      </c>
      <c r="R43" s="170"/>
      <c r="S43" s="171"/>
      <c r="T43" s="170"/>
      <c r="U43" s="174"/>
      <c r="V43" s="170">
        <f t="shared" si="40"/>
        <v>6</v>
      </c>
      <c r="W43" s="172"/>
      <c r="X43" s="175">
        <f t="shared" si="4"/>
        <v>50</v>
      </c>
      <c r="Y43" s="175">
        <f t="shared" si="4"/>
        <v>0</v>
      </c>
      <c r="Z43" s="22">
        <f t="shared" ref="Z43:Z46" si="41">H43+V43</f>
        <v>6</v>
      </c>
      <c r="AA43" s="87">
        <f t="shared" ref="AA43:AA46" si="42">I43+W43</f>
        <v>0</v>
      </c>
      <c r="AB43" s="88">
        <f t="shared" ref="AB43:AB46" si="43">Z43/F43*100</f>
        <v>3.5502958579881656</v>
      </c>
      <c r="AC43" s="88">
        <f t="shared" ref="AC43:AC46" si="44">AA43/G43*100</f>
        <v>0</v>
      </c>
      <c r="AD43" s="178"/>
    </row>
    <row r="44" spans="1:30" ht="39" customHeight="1">
      <c r="A44" s="22"/>
      <c r="B44" s="23" t="s">
        <v>88</v>
      </c>
      <c r="C44" s="23" t="s">
        <v>89</v>
      </c>
      <c r="D44" s="24" t="s">
        <v>180</v>
      </c>
      <c r="E44" s="170" t="s">
        <v>218</v>
      </c>
      <c r="F44" s="240">
        <v>40</v>
      </c>
      <c r="G44" s="241">
        <v>299909273</v>
      </c>
      <c r="H44" s="22"/>
      <c r="I44" s="47"/>
      <c r="J44" s="48">
        <v>4</v>
      </c>
      <c r="K44" s="49">
        <v>127568300</v>
      </c>
      <c r="L44" s="22">
        <v>4</v>
      </c>
      <c r="M44" s="50">
        <v>127568300</v>
      </c>
      <c r="N44" s="22">
        <v>1</v>
      </c>
      <c r="O44" s="50">
        <v>5964300</v>
      </c>
      <c r="P44" s="22">
        <v>1</v>
      </c>
      <c r="Q44" s="50">
        <v>22633300</v>
      </c>
      <c r="R44" s="22"/>
      <c r="S44" s="50"/>
      <c r="T44" s="22"/>
      <c r="U44" s="71"/>
      <c r="V44" s="22">
        <f t="shared" si="40"/>
        <v>2</v>
      </c>
      <c r="W44" s="72">
        <f t="shared" si="0"/>
        <v>28597600</v>
      </c>
      <c r="X44" s="73">
        <f t="shared" si="4"/>
        <v>50</v>
      </c>
      <c r="Y44" s="73">
        <f t="shared" si="4"/>
        <v>22.417481458951794</v>
      </c>
      <c r="Z44" s="22">
        <f t="shared" si="41"/>
        <v>2</v>
      </c>
      <c r="AA44" s="87">
        <f t="shared" si="42"/>
        <v>28597600</v>
      </c>
      <c r="AB44" s="88">
        <f t="shared" si="43"/>
        <v>5</v>
      </c>
      <c r="AC44" s="88">
        <f t="shared" si="44"/>
        <v>9.5354170659471418</v>
      </c>
      <c r="AD44" s="24"/>
    </row>
    <row r="45" spans="1:30" ht="82.5" customHeight="1">
      <c r="A45" s="22"/>
      <c r="B45" s="23" t="s">
        <v>90</v>
      </c>
      <c r="C45" s="23" t="s">
        <v>91</v>
      </c>
      <c r="D45" s="24" t="s">
        <v>181</v>
      </c>
      <c r="E45" s="170" t="s">
        <v>218</v>
      </c>
      <c r="F45" s="240">
        <v>14</v>
      </c>
      <c r="G45" s="265">
        <v>831656290</v>
      </c>
      <c r="H45" s="22"/>
      <c r="I45" s="47"/>
      <c r="J45" s="48">
        <v>50</v>
      </c>
      <c r="K45" s="49">
        <v>69582500</v>
      </c>
      <c r="L45" s="22">
        <v>50</v>
      </c>
      <c r="M45" s="50">
        <v>69582500</v>
      </c>
      <c r="N45" s="22">
        <v>13</v>
      </c>
      <c r="O45" s="50">
        <v>0</v>
      </c>
      <c r="P45" s="22">
        <v>14</v>
      </c>
      <c r="Q45" s="50">
        <v>10361100</v>
      </c>
      <c r="R45" s="22"/>
      <c r="S45" s="50"/>
      <c r="T45" s="22"/>
      <c r="U45" s="71"/>
      <c r="V45" s="22">
        <f t="shared" si="40"/>
        <v>27</v>
      </c>
      <c r="W45" s="72">
        <f t="shared" si="0"/>
        <v>10361100</v>
      </c>
      <c r="X45" s="73">
        <f t="shared" si="4"/>
        <v>54</v>
      </c>
      <c r="Y45" s="73">
        <f t="shared" si="4"/>
        <v>14.890381920741566</v>
      </c>
      <c r="Z45" s="22">
        <f t="shared" si="41"/>
        <v>27</v>
      </c>
      <c r="AA45" s="87">
        <f t="shared" si="42"/>
        <v>10361100</v>
      </c>
      <c r="AB45" s="88">
        <f t="shared" si="43"/>
        <v>192.85714285714286</v>
      </c>
      <c r="AC45" s="88">
        <f t="shared" si="44"/>
        <v>1.2458391915727591</v>
      </c>
      <c r="AD45" s="24"/>
    </row>
    <row r="46" spans="1:30" ht="30.95" customHeight="1">
      <c r="A46" s="26"/>
      <c r="B46" s="27" t="s">
        <v>92</v>
      </c>
      <c r="C46" s="28" t="s">
        <v>93</v>
      </c>
      <c r="D46" s="28" t="s">
        <v>182</v>
      </c>
      <c r="E46" s="221" t="s">
        <v>218</v>
      </c>
      <c r="F46" s="245">
        <v>24</v>
      </c>
      <c r="G46" s="246">
        <v>223277405</v>
      </c>
      <c r="H46" s="35"/>
      <c r="I46" s="98"/>
      <c r="J46" s="222">
        <v>14</v>
      </c>
      <c r="K46" s="223">
        <v>336257100</v>
      </c>
      <c r="L46" s="26">
        <v>14</v>
      </c>
      <c r="M46" s="223">
        <v>336257100</v>
      </c>
      <c r="N46" s="26">
        <v>3</v>
      </c>
      <c r="O46" s="223">
        <v>187319900</v>
      </c>
      <c r="P46" s="35">
        <v>5</v>
      </c>
      <c r="Q46" s="52">
        <v>200878100</v>
      </c>
      <c r="R46" s="35"/>
      <c r="S46" s="52"/>
      <c r="T46" s="35"/>
      <c r="U46" s="75"/>
      <c r="V46" s="35">
        <f>N46+P46+R46+T46</f>
        <v>8</v>
      </c>
      <c r="W46" s="59">
        <f t="shared" si="0"/>
        <v>388198000</v>
      </c>
      <c r="X46" s="106">
        <f t="shared" si="4"/>
        <v>57.142857142857139</v>
      </c>
      <c r="Y46" s="76">
        <f t="shared" si="4"/>
        <v>115.44678164416453</v>
      </c>
      <c r="Z46" s="22">
        <f t="shared" si="41"/>
        <v>8</v>
      </c>
      <c r="AA46" s="87">
        <f t="shared" si="42"/>
        <v>388198000</v>
      </c>
      <c r="AB46" s="88">
        <f t="shared" si="43"/>
        <v>33.333333333333329</v>
      </c>
      <c r="AC46" s="88">
        <f t="shared" si="44"/>
        <v>173.86353984183935</v>
      </c>
      <c r="AD46" s="28"/>
    </row>
    <row r="47" spans="1:30" s="3" customFormat="1" ht="25.5">
      <c r="A47" s="16"/>
      <c r="B47" s="17"/>
      <c r="C47" s="17" t="s">
        <v>69</v>
      </c>
      <c r="D47" s="18" t="s">
        <v>94</v>
      </c>
      <c r="E47" s="16" t="s">
        <v>203</v>
      </c>
      <c r="F47" s="236">
        <v>100</v>
      </c>
      <c r="G47" s="237">
        <v>3288940768</v>
      </c>
      <c r="H47" s="16"/>
      <c r="I47" s="42"/>
      <c r="J47" s="43">
        <v>100</v>
      </c>
      <c r="K47" s="42">
        <f t="shared" ref="K47:M47" si="45">K48</f>
        <v>638426500</v>
      </c>
      <c r="L47" s="16">
        <v>100</v>
      </c>
      <c r="M47" s="41">
        <f t="shared" si="45"/>
        <v>638426500</v>
      </c>
      <c r="N47" s="102">
        <v>0</v>
      </c>
      <c r="O47" s="41">
        <f t="shared" ref="O47" si="46">O48</f>
        <v>40919100</v>
      </c>
      <c r="P47" s="102">
        <v>50</v>
      </c>
      <c r="Q47" s="41">
        <f>Q48</f>
        <v>62143060</v>
      </c>
      <c r="R47" s="102"/>
      <c r="S47" s="41"/>
      <c r="T47" s="16"/>
      <c r="U47" s="67"/>
      <c r="V47" s="63">
        <f>(N47+P47+R47+T47)</f>
        <v>50</v>
      </c>
      <c r="W47" s="42">
        <f t="shared" si="0"/>
        <v>103062160</v>
      </c>
      <c r="X47" s="68">
        <f t="shared" si="4"/>
        <v>50</v>
      </c>
      <c r="Y47" s="68">
        <f t="shared" si="4"/>
        <v>16.143151952495707</v>
      </c>
      <c r="Z47" s="63">
        <f>H47+V47</f>
        <v>50</v>
      </c>
      <c r="AA47" s="113">
        <f>I47+W47</f>
        <v>103062160</v>
      </c>
      <c r="AB47" s="63">
        <f>Z47/F47*100</f>
        <v>50</v>
      </c>
      <c r="AC47" s="112">
        <f>AA47/G47*100</f>
        <v>3.1335973272231339</v>
      </c>
      <c r="AD47" s="83"/>
    </row>
    <row r="48" spans="1:30" s="4" customFormat="1" ht="45" customHeight="1">
      <c r="A48" s="19"/>
      <c r="B48" s="20" t="s">
        <v>95</v>
      </c>
      <c r="C48" s="20" t="s">
        <v>96</v>
      </c>
      <c r="D48" s="21" t="s">
        <v>97</v>
      </c>
      <c r="E48" s="19" t="s">
        <v>273</v>
      </c>
      <c r="F48" s="238">
        <v>178</v>
      </c>
      <c r="G48" s="239">
        <f>SUM(G49:G52)</f>
        <v>3288940767</v>
      </c>
      <c r="H48" s="19"/>
      <c r="I48" s="44"/>
      <c r="J48" s="45">
        <v>93</v>
      </c>
      <c r="K48" s="44">
        <f>SUM(K49:K52)</f>
        <v>638426500</v>
      </c>
      <c r="L48" s="19">
        <v>93</v>
      </c>
      <c r="M48" s="46">
        <f>SUM(M49:M52)</f>
        <v>638426500</v>
      </c>
      <c r="N48" s="19">
        <v>0</v>
      </c>
      <c r="O48" s="46">
        <f>SUM(O49:O52)</f>
        <v>40919100</v>
      </c>
      <c r="P48" s="19">
        <v>0</v>
      </c>
      <c r="Q48" s="46">
        <f>SUM(Q49:Q52)</f>
        <v>62143060</v>
      </c>
      <c r="R48" s="19"/>
      <c r="S48" s="46"/>
      <c r="T48" s="19"/>
      <c r="U48" s="69"/>
      <c r="V48" s="19">
        <f t="shared" ref="V48:V52" si="47">N48+P48+R48+T48</f>
        <v>0</v>
      </c>
      <c r="W48" s="44">
        <f t="shared" si="0"/>
        <v>103062160</v>
      </c>
      <c r="X48" s="70">
        <f t="shared" si="4"/>
        <v>0</v>
      </c>
      <c r="Y48" s="70">
        <f t="shared" si="4"/>
        <v>16.143151952495707</v>
      </c>
      <c r="Z48" s="19">
        <f>H48+V48</f>
        <v>0</v>
      </c>
      <c r="AA48" s="84">
        <f>I48+W48</f>
        <v>103062160</v>
      </c>
      <c r="AB48" s="85">
        <f>Z48/F48*100</f>
        <v>0</v>
      </c>
      <c r="AC48" s="85">
        <f>AA48/G48*100</f>
        <v>3.1335973281759015</v>
      </c>
      <c r="AD48" s="86"/>
    </row>
    <row r="49" spans="1:30" ht="67.5" customHeight="1">
      <c r="A49" s="22"/>
      <c r="B49" s="23" t="s">
        <v>98</v>
      </c>
      <c r="C49" s="23" t="s">
        <v>99</v>
      </c>
      <c r="D49" s="24" t="s">
        <v>183</v>
      </c>
      <c r="E49" s="170" t="s">
        <v>218</v>
      </c>
      <c r="F49" s="240">
        <v>17</v>
      </c>
      <c r="G49" s="241">
        <v>283127801</v>
      </c>
      <c r="H49" s="22"/>
      <c r="I49" s="47"/>
      <c r="J49" s="48">
        <v>15</v>
      </c>
      <c r="K49" s="49">
        <v>56166950</v>
      </c>
      <c r="L49" s="22">
        <v>15</v>
      </c>
      <c r="M49" s="50">
        <v>56166950</v>
      </c>
      <c r="N49" s="22">
        <v>3</v>
      </c>
      <c r="O49" s="50">
        <v>2080000</v>
      </c>
      <c r="P49" s="22">
        <v>4</v>
      </c>
      <c r="Q49" s="50">
        <v>3902000</v>
      </c>
      <c r="R49" s="22"/>
      <c r="S49" s="50"/>
      <c r="T49" s="22"/>
      <c r="U49" s="71"/>
      <c r="V49" s="22">
        <f t="shared" si="47"/>
        <v>7</v>
      </c>
      <c r="W49" s="72">
        <f t="shared" si="0"/>
        <v>5982000</v>
      </c>
      <c r="X49" s="73">
        <f t="shared" si="4"/>
        <v>46.666666666666664</v>
      </c>
      <c r="Y49" s="73">
        <f t="shared" si="4"/>
        <v>10.650391377847649</v>
      </c>
      <c r="Z49" s="22">
        <f t="shared" ref="Z49:Z52" si="48">H49+V49</f>
        <v>7</v>
      </c>
      <c r="AA49" s="87">
        <f t="shared" ref="AA49:AA52" si="49">I49+W49</f>
        <v>5982000</v>
      </c>
      <c r="AB49" s="88">
        <f t="shared" ref="AB49:AB52" si="50">Z49/F49*100</f>
        <v>41.17647058823529</v>
      </c>
      <c r="AC49" s="88">
        <f t="shared" ref="AC49:AC52" si="51">AA49/G49*100</f>
        <v>2.1128267795927256</v>
      </c>
      <c r="AD49" s="24"/>
    </row>
    <row r="50" spans="1:30" ht="41.25" customHeight="1">
      <c r="A50" s="22"/>
      <c r="B50" s="23" t="s">
        <v>104</v>
      </c>
      <c r="C50" s="23" t="s">
        <v>105</v>
      </c>
      <c r="D50" s="24" t="s">
        <v>186</v>
      </c>
      <c r="E50" s="170" t="s">
        <v>219</v>
      </c>
      <c r="F50" s="240">
        <v>7</v>
      </c>
      <c r="G50" s="241">
        <v>1023929673</v>
      </c>
      <c r="H50" s="22"/>
      <c r="I50" s="47"/>
      <c r="J50" s="48">
        <v>7</v>
      </c>
      <c r="K50" s="49">
        <v>208000000</v>
      </c>
      <c r="L50" s="22">
        <v>7</v>
      </c>
      <c r="M50" s="50">
        <v>208000000</v>
      </c>
      <c r="N50" s="22">
        <v>7</v>
      </c>
      <c r="O50" s="50">
        <v>38839100</v>
      </c>
      <c r="P50" s="22">
        <v>0</v>
      </c>
      <c r="Q50" s="50">
        <v>58241060</v>
      </c>
      <c r="R50" s="22"/>
      <c r="S50" s="50"/>
      <c r="T50" s="22"/>
      <c r="U50" s="71"/>
      <c r="V50" s="22">
        <f t="shared" si="47"/>
        <v>7</v>
      </c>
      <c r="W50" s="72">
        <f t="shared" si="0"/>
        <v>97080160</v>
      </c>
      <c r="X50" s="73">
        <f t="shared" si="4"/>
        <v>100</v>
      </c>
      <c r="Y50" s="73">
        <f t="shared" si="4"/>
        <v>46.673153846153845</v>
      </c>
      <c r="Z50" s="22">
        <f t="shared" si="48"/>
        <v>7</v>
      </c>
      <c r="AA50" s="87">
        <f t="shared" si="49"/>
        <v>97080160</v>
      </c>
      <c r="AB50" s="88">
        <f t="shared" si="50"/>
        <v>100</v>
      </c>
      <c r="AC50" s="88">
        <f t="shared" si="51"/>
        <v>9.481135527166229</v>
      </c>
      <c r="AD50" s="24"/>
    </row>
    <row r="51" spans="1:30" ht="41.1" customHeight="1">
      <c r="A51" s="26"/>
      <c r="B51" s="27" t="s">
        <v>100</v>
      </c>
      <c r="C51" s="28" t="s">
        <v>101</v>
      </c>
      <c r="D51" s="28" t="s">
        <v>184</v>
      </c>
      <c r="E51" s="221" t="s">
        <v>219</v>
      </c>
      <c r="F51" s="251">
        <v>1</v>
      </c>
      <c r="G51" s="252">
        <v>463361604</v>
      </c>
      <c r="H51" s="26"/>
      <c r="I51" s="51"/>
      <c r="J51" s="48">
        <v>1</v>
      </c>
      <c r="K51" s="49">
        <v>57487550</v>
      </c>
      <c r="L51" s="22">
        <v>1</v>
      </c>
      <c r="M51" s="50">
        <v>57487550</v>
      </c>
      <c r="N51" s="26">
        <v>0</v>
      </c>
      <c r="O51" s="52">
        <v>0</v>
      </c>
      <c r="P51" s="26">
        <v>0</v>
      </c>
      <c r="Q51" s="52">
        <v>0</v>
      </c>
      <c r="R51" s="26"/>
      <c r="S51" s="52"/>
      <c r="T51" s="26"/>
      <c r="U51" s="75"/>
      <c r="V51" s="35">
        <f t="shared" si="47"/>
        <v>0</v>
      </c>
      <c r="W51" s="59">
        <f t="shared" si="0"/>
        <v>0</v>
      </c>
      <c r="X51" s="106">
        <f t="shared" si="4"/>
        <v>0</v>
      </c>
      <c r="Y51" s="76">
        <f t="shared" si="4"/>
        <v>0</v>
      </c>
      <c r="Z51" s="22">
        <f t="shared" si="48"/>
        <v>0</v>
      </c>
      <c r="AA51" s="87">
        <f t="shared" si="49"/>
        <v>0</v>
      </c>
      <c r="AB51" s="88">
        <f t="shared" si="50"/>
        <v>0</v>
      </c>
      <c r="AC51" s="88">
        <f t="shared" si="51"/>
        <v>0</v>
      </c>
      <c r="AD51" s="28"/>
    </row>
    <row r="52" spans="1:30" s="6" customFormat="1" ht="69" customHeight="1">
      <c r="A52" s="26"/>
      <c r="B52" s="27" t="s">
        <v>102</v>
      </c>
      <c r="C52" s="28" t="s">
        <v>103</v>
      </c>
      <c r="D52" s="28" t="s">
        <v>185</v>
      </c>
      <c r="E52" s="183" t="s">
        <v>220</v>
      </c>
      <c r="F52" s="245">
        <v>215</v>
      </c>
      <c r="G52" s="246">
        <v>1518521689</v>
      </c>
      <c r="H52" s="35"/>
      <c r="I52" s="98"/>
      <c r="J52" s="48">
        <v>448</v>
      </c>
      <c r="K52" s="49">
        <v>316772000</v>
      </c>
      <c r="L52" s="22">
        <v>448</v>
      </c>
      <c r="M52" s="50">
        <v>316772000</v>
      </c>
      <c r="N52" s="35">
        <v>0</v>
      </c>
      <c r="O52" s="52">
        <v>0</v>
      </c>
      <c r="P52" s="35">
        <v>0</v>
      </c>
      <c r="Q52" s="52">
        <v>0</v>
      </c>
      <c r="R52" s="35"/>
      <c r="S52" s="52"/>
      <c r="T52" s="35"/>
      <c r="U52" s="75"/>
      <c r="V52" s="35">
        <f t="shared" si="47"/>
        <v>0</v>
      </c>
      <c r="W52" s="59">
        <f t="shared" si="0"/>
        <v>0</v>
      </c>
      <c r="X52" s="76">
        <f t="shared" si="4"/>
        <v>0</v>
      </c>
      <c r="Y52" s="76">
        <f t="shared" si="4"/>
        <v>0</v>
      </c>
      <c r="Z52" s="22">
        <f t="shared" si="48"/>
        <v>0</v>
      </c>
      <c r="AA52" s="87">
        <f t="shared" si="49"/>
        <v>0</v>
      </c>
      <c r="AB52" s="88">
        <f t="shared" si="50"/>
        <v>0</v>
      </c>
      <c r="AC52" s="88">
        <f t="shared" si="51"/>
        <v>0</v>
      </c>
      <c r="AD52" s="28"/>
    </row>
    <row r="53" spans="1:30" s="3" customFormat="1" ht="25.5">
      <c r="A53" s="16"/>
      <c r="B53" s="17" t="s">
        <v>106</v>
      </c>
      <c r="C53" s="17" t="s">
        <v>107</v>
      </c>
      <c r="D53" s="18" t="s">
        <v>213</v>
      </c>
      <c r="E53" s="16" t="s">
        <v>214</v>
      </c>
      <c r="F53" s="236" t="s">
        <v>215</v>
      </c>
      <c r="G53" s="256">
        <v>36824006363</v>
      </c>
      <c r="H53" s="16"/>
      <c r="I53" s="42"/>
      <c r="J53" s="43">
        <v>100</v>
      </c>
      <c r="K53" s="42">
        <f t="shared" ref="K53:M53" si="52">K54</f>
        <v>11051213400</v>
      </c>
      <c r="L53" s="16">
        <v>100</v>
      </c>
      <c r="M53" s="41">
        <f t="shared" si="52"/>
        <v>10730463400</v>
      </c>
      <c r="N53" s="63">
        <v>0</v>
      </c>
      <c r="O53" s="41">
        <f t="shared" ref="O53" si="53">O54</f>
        <v>54947750</v>
      </c>
      <c r="P53" s="63">
        <v>0</v>
      </c>
      <c r="Q53" s="41">
        <f>Q54</f>
        <v>187639557</v>
      </c>
      <c r="R53" s="16"/>
      <c r="S53" s="41"/>
      <c r="T53" s="16"/>
      <c r="U53" s="67"/>
      <c r="V53" s="63">
        <f>(N53+P53+R53+T53)</f>
        <v>0</v>
      </c>
      <c r="W53" s="42">
        <f t="shared" si="0"/>
        <v>242587307</v>
      </c>
      <c r="X53" s="68">
        <f t="shared" si="4"/>
        <v>0</v>
      </c>
      <c r="Y53" s="68">
        <f t="shared" si="4"/>
        <v>2.2607346761930152</v>
      </c>
      <c r="Z53" s="63">
        <f>H53+V53</f>
        <v>0</v>
      </c>
      <c r="AA53" s="113">
        <f>I53+W53</f>
        <v>242587307</v>
      </c>
      <c r="AB53" s="63" t="e">
        <f>Z53/F53*100</f>
        <v>#VALUE!</v>
      </c>
      <c r="AC53" s="112">
        <f>AA53/G53*100</f>
        <v>0.65877488888266844</v>
      </c>
      <c r="AD53" s="83"/>
    </row>
    <row r="54" spans="1:30" s="4" customFormat="1" ht="25.5">
      <c r="A54" s="19"/>
      <c r="B54" s="20" t="s">
        <v>108</v>
      </c>
      <c r="C54" s="20" t="s">
        <v>109</v>
      </c>
      <c r="D54" s="21" t="s">
        <v>110</v>
      </c>
      <c r="E54" s="19" t="s">
        <v>218</v>
      </c>
      <c r="F54" s="238">
        <v>418</v>
      </c>
      <c r="G54" s="239">
        <f>SUM(G55:G61)</f>
        <v>36824006362</v>
      </c>
      <c r="H54" s="19"/>
      <c r="I54" s="44"/>
      <c r="J54" s="45">
        <v>418</v>
      </c>
      <c r="K54" s="44">
        <f>SUM(K55:K61)</f>
        <v>11051213400</v>
      </c>
      <c r="L54" s="19">
        <v>418</v>
      </c>
      <c r="M54" s="46">
        <f>SUM(M55:M61)</f>
        <v>10730463400</v>
      </c>
      <c r="N54" s="19">
        <v>0</v>
      </c>
      <c r="O54" s="46">
        <f>SUM(O55:O61)</f>
        <v>54947750</v>
      </c>
      <c r="P54" s="19">
        <v>0</v>
      </c>
      <c r="Q54" s="46">
        <f>SUM(Q55:Q61)</f>
        <v>187639557</v>
      </c>
      <c r="R54" s="19"/>
      <c r="S54" s="46"/>
      <c r="T54" s="19"/>
      <c r="U54" s="69"/>
      <c r="V54" s="19">
        <f t="shared" ref="V54:W69" si="54">N54+P54+R54+T54</f>
        <v>0</v>
      </c>
      <c r="W54" s="44">
        <f t="shared" si="0"/>
        <v>242587307</v>
      </c>
      <c r="X54" s="70">
        <f t="shared" si="4"/>
        <v>0</v>
      </c>
      <c r="Y54" s="70">
        <f t="shared" si="4"/>
        <v>2.2607346761930152</v>
      </c>
      <c r="Z54" s="19">
        <f>H54+V54</f>
        <v>0</v>
      </c>
      <c r="AA54" s="84">
        <f>I54+W54</f>
        <v>242587307</v>
      </c>
      <c r="AB54" s="85">
        <f>Z54/F54*100</f>
        <v>0</v>
      </c>
      <c r="AC54" s="85">
        <f>AA54/G54*100</f>
        <v>0.65877488890055824</v>
      </c>
      <c r="AD54" s="86"/>
    </row>
    <row r="55" spans="1:30" ht="16.5" customHeight="1">
      <c r="A55" s="26"/>
      <c r="B55" s="27" t="s">
        <v>111</v>
      </c>
      <c r="C55" s="28" t="s">
        <v>112</v>
      </c>
      <c r="D55" s="28" t="s">
        <v>187</v>
      </c>
      <c r="E55" s="35" t="s">
        <v>218</v>
      </c>
      <c r="F55" s="245">
        <v>2</v>
      </c>
      <c r="G55" s="257">
        <v>929994378</v>
      </c>
      <c r="H55" s="35"/>
      <c r="I55" s="57"/>
      <c r="J55" s="62">
        <v>1</v>
      </c>
      <c r="K55" s="72">
        <v>219473400</v>
      </c>
      <c r="L55" s="22">
        <v>1</v>
      </c>
      <c r="M55" s="101">
        <v>219473400</v>
      </c>
      <c r="N55" s="35">
        <v>0</v>
      </c>
      <c r="O55" s="56">
        <v>0</v>
      </c>
      <c r="P55" s="35">
        <v>0</v>
      </c>
      <c r="Q55" s="56">
        <v>5749000</v>
      </c>
      <c r="R55" s="35"/>
      <c r="S55" s="56"/>
      <c r="T55" s="35"/>
      <c r="U55" s="75"/>
      <c r="V55" s="35">
        <f t="shared" si="54"/>
        <v>0</v>
      </c>
      <c r="W55" s="59">
        <f t="shared" si="0"/>
        <v>5749000</v>
      </c>
      <c r="X55" s="76">
        <f t="shared" si="4"/>
        <v>0</v>
      </c>
      <c r="Y55" s="76">
        <f t="shared" si="4"/>
        <v>2.6194518333429015</v>
      </c>
      <c r="Z55" s="22">
        <f t="shared" ref="Z55:Z61" si="55">H55+V55</f>
        <v>0</v>
      </c>
      <c r="AA55" s="87">
        <f t="shared" ref="AA55:AA61" si="56">I55+W55</f>
        <v>5749000</v>
      </c>
      <c r="AB55" s="88">
        <f t="shared" ref="AB55:AB61" si="57">Z55/F55*100</f>
        <v>0</v>
      </c>
      <c r="AC55" s="88">
        <f t="shared" ref="AC55:AC61" si="58">AA55/G55*100</f>
        <v>0.6181757799830484</v>
      </c>
      <c r="AD55" s="117"/>
    </row>
    <row r="56" spans="1:30" ht="30" customHeight="1">
      <c r="A56" s="26"/>
      <c r="B56" s="27" t="s">
        <v>113</v>
      </c>
      <c r="C56" s="27" t="s">
        <v>114</v>
      </c>
      <c r="D56" s="28" t="s">
        <v>188</v>
      </c>
      <c r="E56" s="26" t="s">
        <v>219</v>
      </c>
      <c r="F56" s="240">
        <v>358</v>
      </c>
      <c r="G56" s="258">
        <v>490061213</v>
      </c>
      <c r="H56" s="22"/>
      <c r="I56" s="61"/>
      <c r="J56" s="62">
        <v>358</v>
      </c>
      <c r="K56" s="72">
        <v>120650000</v>
      </c>
      <c r="L56" s="22">
        <v>358</v>
      </c>
      <c r="M56" s="101">
        <v>120650000</v>
      </c>
      <c r="N56" s="26">
        <v>0</v>
      </c>
      <c r="O56" s="56">
        <v>15035000</v>
      </c>
      <c r="P56" s="26">
        <v>0</v>
      </c>
      <c r="Q56" s="56">
        <v>25915000</v>
      </c>
      <c r="R56" s="26"/>
      <c r="S56" s="56"/>
      <c r="T56" s="26"/>
      <c r="U56" s="75"/>
      <c r="V56" s="22">
        <f t="shared" si="54"/>
        <v>0</v>
      </c>
      <c r="W56" s="72">
        <f t="shared" si="0"/>
        <v>40950000</v>
      </c>
      <c r="X56" s="73">
        <f t="shared" si="4"/>
        <v>0</v>
      </c>
      <c r="Y56" s="73">
        <f t="shared" si="4"/>
        <v>33.941152092830499</v>
      </c>
      <c r="Z56" s="22">
        <f t="shared" si="55"/>
        <v>0</v>
      </c>
      <c r="AA56" s="87">
        <f t="shared" si="56"/>
        <v>40950000</v>
      </c>
      <c r="AB56" s="88">
        <f t="shared" si="57"/>
        <v>0</v>
      </c>
      <c r="AC56" s="88">
        <f t="shared" si="58"/>
        <v>8.3560989757416291</v>
      </c>
      <c r="AD56" s="24"/>
    </row>
    <row r="57" spans="1:30" ht="30" customHeight="1">
      <c r="A57" s="26"/>
      <c r="B57" s="27" t="s">
        <v>115</v>
      </c>
      <c r="C57" s="28" t="s">
        <v>116</v>
      </c>
      <c r="D57" s="28" t="s">
        <v>189</v>
      </c>
      <c r="E57" s="26" t="s">
        <v>219</v>
      </c>
      <c r="F57" s="251">
        <v>1</v>
      </c>
      <c r="G57" s="259">
        <v>19181403164</v>
      </c>
      <c r="H57" s="26"/>
      <c r="I57" s="100"/>
      <c r="J57" s="220">
        <v>1</v>
      </c>
      <c r="K57" s="59">
        <v>5890200000</v>
      </c>
      <c r="L57" s="26">
        <v>1</v>
      </c>
      <c r="M57" s="59">
        <v>5890200000</v>
      </c>
      <c r="N57" s="26">
        <v>0</v>
      </c>
      <c r="O57" s="59">
        <v>6510000</v>
      </c>
      <c r="P57" s="26">
        <v>0</v>
      </c>
      <c r="Q57" s="56">
        <v>11566500</v>
      </c>
      <c r="R57" s="26"/>
      <c r="S57" s="56"/>
      <c r="T57" s="26"/>
      <c r="U57" s="75"/>
      <c r="V57" s="26">
        <f t="shared" si="54"/>
        <v>0</v>
      </c>
      <c r="W57" s="59">
        <f t="shared" si="0"/>
        <v>18076500</v>
      </c>
      <c r="X57" s="76">
        <f t="shared" si="4"/>
        <v>0</v>
      </c>
      <c r="Y57" s="76">
        <f t="shared" si="4"/>
        <v>0.3068911072629113</v>
      </c>
      <c r="Z57" s="22">
        <f t="shared" si="55"/>
        <v>0</v>
      </c>
      <c r="AA57" s="87">
        <f t="shared" si="56"/>
        <v>18076500</v>
      </c>
      <c r="AB57" s="88">
        <f t="shared" si="57"/>
        <v>0</v>
      </c>
      <c r="AC57" s="88">
        <f t="shared" si="58"/>
        <v>9.4239716695628903E-2</v>
      </c>
      <c r="AD57" s="28"/>
    </row>
    <row r="58" spans="1:30" ht="30" customHeight="1">
      <c r="A58" s="26"/>
      <c r="B58" s="27" t="s">
        <v>121</v>
      </c>
      <c r="C58" s="27" t="s">
        <v>122</v>
      </c>
      <c r="D58" s="28" t="s">
        <v>191</v>
      </c>
      <c r="E58" s="26" t="s">
        <v>219</v>
      </c>
      <c r="F58" s="251">
        <v>434</v>
      </c>
      <c r="G58" s="259">
        <v>11112066876</v>
      </c>
      <c r="H58" s="26"/>
      <c r="I58" s="100"/>
      <c r="J58" s="220">
        <v>5</v>
      </c>
      <c r="K58" s="59">
        <v>3281020000</v>
      </c>
      <c r="L58" s="26">
        <v>5</v>
      </c>
      <c r="M58" s="59">
        <v>3281020000</v>
      </c>
      <c r="N58" s="26">
        <v>0</v>
      </c>
      <c r="O58" s="59">
        <v>20405000</v>
      </c>
      <c r="P58" s="22">
        <v>0</v>
      </c>
      <c r="Q58" s="56">
        <v>125138167</v>
      </c>
      <c r="R58" s="22"/>
      <c r="S58" s="56"/>
      <c r="T58" s="22"/>
      <c r="U58" s="75"/>
      <c r="V58" s="22">
        <f t="shared" si="54"/>
        <v>0</v>
      </c>
      <c r="W58" s="59">
        <f t="shared" si="0"/>
        <v>145543167</v>
      </c>
      <c r="X58" s="73">
        <f t="shared" si="4"/>
        <v>0</v>
      </c>
      <c r="Y58" s="76">
        <f t="shared" si="4"/>
        <v>4.4359122163229729</v>
      </c>
      <c r="Z58" s="22">
        <f t="shared" si="55"/>
        <v>0</v>
      </c>
      <c r="AA58" s="87">
        <f t="shared" si="56"/>
        <v>145543167</v>
      </c>
      <c r="AB58" s="88">
        <f t="shared" si="57"/>
        <v>0</v>
      </c>
      <c r="AC58" s="88">
        <f t="shared" si="58"/>
        <v>1.3097758376017894</v>
      </c>
      <c r="AD58" s="28"/>
    </row>
    <row r="59" spans="1:30" ht="42" customHeight="1">
      <c r="A59" s="22"/>
      <c r="B59" s="23" t="s">
        <v>117</v>
      </c>
      <c r="C59" s="23" t="s">
        <v>118</v>
      </c>
      <c r="D59" s="24" t="s">
        <v>190</v>
      </c>
      <c r="E59" s="22" t="s">
        <v>219</v>
      </c>
      <c r="F59" s="240">
        <v>13</v>
      </c>
      <c r="G59" s="258">
        <v>165508800</v>
      </c>
      <c r="H59" s="22"/>
      <c r="I59" s="61"/>
      <c r="J59" s="62">
        <v>30</v>
      </c>
      <c r="K59" s="72">
        <v>100870000</v>
      </c>
      <c r="L59" s="22">
        <v>30</v>
      </c>
      <c r="M59" s="101">
        <v>100870000</v>
      </c>
      <c r="N59" s="22">
        <v>10</v>
      </c>
      <c r="O59" s="101">
        <v>0</v>
      </c>
      <c r="P59" s="22">
        <v>10</v>
      </c>
      <c r="Q59" s="101">
        <v>0</v>
      </c>
      <c r="R59" s="22"/>
      <c r="S59" s="101"/>
      <c r="T59" s="22"/>
      <c r="U59" s="71"/>
      <c r="V59" s="22">
        <f t="shared" si="54"/>
        <v>20</v>
      </c>
      <c r="W59" s="72">
        <f t="shared" si="0"/>
        <v>0</v>
      </c>
      <c r="X59" s="73">
        <f t="shared" si="4"/>
        <v>66.666666666666657</v>
      </c>
      <c r="Y59" s="73">
        <f t="shared" si="4"/>
        <v>0</v>
      </c>
      <c r="Z59" s="22">
        <f t="shared" si="55"/>
        <v>20</v>
      </c>
      <c r="AA59" s="87">
        <f t="shared" si="56"/>
        <v>0</v>
      </c>
      <c r="AB59" s="88">
        <f t="shared" si="57"/>
        <v>153.84615384615387</v>
      </c>
      <c r="AC59" s="88">
        <f t="shared" si="58"/>
        <v>0</v>
      </c>
      <c r="AD59" s="24"/>
    </row>
    <row r="60" spans="1:30" s="7" customFormat="1" ht="65.45" customHeight="1">
      <c r="A60" s="26"/>
      <c r="B60" s="27" t="s">
        <v>123</v>
      </c>
      <c r="C60" s="28" t="s">
        <v>124</v>
      </c>
      <c r="D60" s="28" t="s">
        <v>192</v>
      </c>
      <c r="E60" s="35" t="s">
        <v>218</v>
      </c>
      <c r="F60" s="260">
        <v>12</v>
      </c>
      <c r="G60" s="261">
        <v>4304513217</v>
      </c>
      <c r="H60" s="34"/>
      <c r="I60" s="128"/>
      <c r="J60" s="218">
        <v>4</v>
      </c>
      <c r="K60" s="219">
        <v>1070000000</v>
      </c>
      <c r="L60" s="34">
        <v>4</v>
      </c>
      <c r="M60" s="59">
        <v>749250000</v>
      </c>
      <c r="N60" s="34">
        <v>0</v>
      </c>
      <c r="O60" s="56">
        <v>12997750</v>
      </c>
      <c r="P60" s="34">
        <v>0</v>
      </c>
      <c r="Q60" s="56">
        <v>19270890</v>
      </c>
      <c r="R60" s="34"/>
      <c r="S60" s="78"/>
      <c r="T60" s="34"/>
      <c r="U60" s="79"/>
      <c r="V60" s="26">
        <f>SUM(N60,P60,R60,T60)</f>
        <v>0</v>
      </c>
      <c r="W60" s="59">
        <f t="shared" si="0"/>
        <v>32268640</v>
      </c>
      <c r="X60" s="76">
        <f t="shared" si="4"/>
        <v>0</v>
      </c>
      <c r="Y60" s="76">
        <f t="shared" si="4"/>
        <v>4.3067921254587924</v>
      </c>
      <c r="Z60" s="22">
        <f t="shared" si="55"/>
        <v>0</v>
      </c>
      <c r="AA60" s="87">
        <f t="shared" si="56"/>
        <v>32268640</v>
      </c>
      <c r="AB60" s="88">
        <f t="shared" si="57"/>
        <v>0</v>
      </c>
      <c r="AC60" s="88">
        <f t="shared" si="58"/>
        <v>0.74964667021023579</v>
      </c>
      <c r="AD60" s="93"/>
    </row>
    <row r="61" spans="1:30" ht="41.25" customHeight="1">
      <c r="A61" s="22"/>
      <c r="B61" s="23" t="s">
        <v>119</v>
      </c>
      <c r="C61" s="23" t="s">
        <v>120</v>
      </c>
      <c r="D61" s="24" t="s">
        <v>245</v>
      </c>
      <c r="E61" s="22" t="s">
        <v>219</v>
      </c>
      <c r="F61" s="240">
        <v>240</v>
      </c>
      <c r="G61" s="258">
        <v>640458714</v>
      </c>
      <c r="H61" s="22"/>
      <c r="I61" s="61"/>
      <c r="J61" s="62">
        <v>1</v>
      </c>
      <c r="K61" s="72">
        <v>369000000</v>
      </c>
      <c r="L61" s="22">
        <v>1</v>
      </c>
      <c r="M61" s="101">
        <v>369000000</v>
      </c>
      <c r="N61" s="22">
        <v>0</v>
      </c>
      <c r="O61" s="101">
        <v>0</v>
      </c>
      <c r="P61" s="22">
        <v>0</v>
      </c>
      <c r="Q61" s="101">
        <v>0</v>
      </c>
      <c r="R61" s="22"/>
      <c r="S61" s="101"/>
      <c r="T61" s="22"/>
      <c r="U61" s="71"/>
      <c r="V61" s="22">
        <f t="shared" si="54"/>
        <v>0</v>
      </c>
      <c r="W61" s="72">
        <f t="shared" si="0"/>
        <v>0</v>
      </c>
      <c r="X61" s="73">
        <f t="shared" si="4"/>
        <v>0</v>
      </c>
      <c r="Y61" s="73">
        <f t="shared" si="4"/>
        <v>0</v>
      </c>
      <c r="Z61" s="22">
        <f t="shared" si="55"/>
        <v>0</v>
      </c>
      <c r="AA61" s="87">
        <f t="shared" si="56"/>
        <v>0</v>
      </c>
      <c r="AB61" s="88">
        <f t="shared" si="57"/>
        <v>0</v>
      </c>
      <c r="AC61" s="88">
        <f t="shared" si="58"/>
        <v>0</v>
      </c>
      <c r="AD61" s="24"/>
    </row>
    <row r="62" spans="1:30" s="3" customFormat="1" ht="25.5">
      <c r="A62" s="16"/>
      <c r="B62" s="17" t="s">
        <v>125</v>
      </c>
      <c r="C62" s="17" t="s">
        <v>126</v>
      </c>
      <c r="D62" s="18" t="s">
        <v>216</v>
      </c>
      <c r="E62" s="16" t="s">
        <v>203</v>
      </c>
      <c r="F62" s="236">
        <v>5.2999999999999999E-2</v>
      </c>
      <c r="G62" s="256">
        <v>13097479839</v>
      </c>
      <c r="H62" s="16"/>
      <c r="I62" s="42"/>
      <c r="J62" s="43">
        <v>5.2999999999999999E-2</v>
      </c>
      <c r="K62" s="42">
        <f t="shared" ref="K62:M62" si="59">K63</f>
        <v>4523865800</v>
      </c>
      <c r="L62" s="16">
        <v>5.2999999999999999E-2</v>
      </c>
      <c r="M62" s="41">
        <f t="shared" si="59"/>
        <v>20147290200</v>
      </c>
      <c r="N62" s="63">
        <v>-0.84099999999999997</v>
      </c>
      <c r="O62" s="41">
        <f t="shared" ref="O62" si="60">O63</f>
        <v>122808400</v>
      </c>
      <c r="P62" s="63">
        <v>-0.754</v>
      </c>
      <c r="Q62" s="41">
        <f>Q63</f>
        <v>197443770</v>
      </c>
      <c r="R62" s="63"/>
      <c r="S62" s="41"/>
      <c r="T62" s="141"/>
      <c r="U62" s="67"/>
      <c r="V62" s="63">
        <f t="shared" si="54"/>
        <v>-1.595</v>
      </c>
      <c r="W62" s="42">
        <f t="shared" si="0"/>
        <v>320252170</v>
      </c>
      <c r="X62" s="68">
        <f t="shared" si="4"/>
        <v>-3009.433962264151</v>
      </c>
      <c r="Y62" s="68">
        <f t="shared" si="4"/>
        <v>1.5895545595506437</v>
      </c>
      <c r="Z62" s="63">
        <f>H62+V62</f>
        <v>-1.595</v>
      </c>
      <c r="AA62" s="82">
        <f>I62+W62</f>
        <v>320252170</v>
      </c>
      <c r="AB62" s="63">
        <f>Z62/F62*100</f>
        <v>-3009.433962264151</v>
      </c>
      <c r="AC62" s="63">
        <f>AA62/G62*100</f>
        <v>2.4451434469583533</v>
      </c>
      <c r="AD62" s="83"/>
    </row>
    <row r="63" spans="1:30" s="4" customFormat="1" ht="30" customHeight="1">
      <c r="A63" s="19"/>
      <c r="B63" s="20" t="s">
        <v>127</v>
      </c>
      <c r="C63" s="20" t="s">
        <v>128</v>
      </c>
      <c r="D63" s="21" t="s">
        <v>129</v>
      </c>
      <c r="E63" s="19" t="s">
        <v>16</v>
      </c>
      <c r="F63" s="239">
        <v>12000000000</v>
      </c>
      <c r="G63" s="239">
        <f>SUM(G64:G67)</f>
        <v>13097479839</v>
      </c>
      <c r="H63" s="19"/>
      <c r="I63" s="44"/>
      <c r="J63" s="129">
        <v>12000000000</v>
      </c>
      <c r="K63" s="44">
        <f>SUM(K64:K67)</f>
        <v>4523865800</v>
      </c>
      <c r="L63" s="130">
        <v>12000000000</v>
      </c>
      <c r="M63" s="46">
        <f>SUM(M64:M73)</f>
        <v>20147290200</v>
      </c>
      <c r="N63" s="84">
        <v>37625578086</v>
      </c>
      <c r="O63" s="46">
        <f>SUM(O64:O67)</f>
        <v>122808400</v>
      </c>
      <c r="P63" s="84">
        <v>7568753512</v>
      </c>
      <c r="Q63" s="46">
        <f>SUM(Q64:Q67)</f>
        <v>197443770</v>
      </c>
      <c r="R63" s="84"/>
      <c r="S63" s="46"/>
      <c r="T63" s="84"/>
      <c r="U63" s="69"/>
      <c r="V63" s="44">
        <f t="shared" si="54"/>
        <v>45194331598</v>
      </c>
      <c r="W63" s="44">
        <f t="shared" si="0"/>
        <v>320252170</v>
      </c>
      <c r="X63" s="70">
        <f t="shared" si="4"/>
        <v>376.6194299833333</v>
      </c>
      <c r="Y63" s="70">
        <f t="shared" si="4"/>
        <v>1.5895545595506437</v>
      </c>
      <c r="Z63" s="44">
        <f>H63+V63</f>
        <v>45194331598</v>
      </c>
      <c r="AA63" s="84">
        <f>I63+W63</f>
        <v>320252170</v>
      </c>
      <c r="AB63" s="85">
        <f>Z63/F63*100</f>
        <v>376.6194299833333</v>
      </c>
      <c r="AC63" s="85">
        <f>AA63/G63*100</f>
        <v>2.4451434469583533</v>
      </c>
      <c r="AD63" s="86"/>
    </row>
    <row r="64" spans="1:30" s="5" customFormat="1" ht="60.95" customHeight="1">
      <c r="A64" s="26"/>
      <c r="B64" s="27" t="s">
        <v>130</v>
      </c>
      <c r="C64" s="28" t="s">
        <v>131</v>
      </c>
      <c r="D64" s="28" t="s">
        <v>193</v>
      </c>
      <c r="E64" s="37" t="s">
        <v>218</v>
      </c>
      <c r="F64" s="262">
        <v>16</v>
      </c>
      <c r="G64" s="263">
        <v>612173303</v>
      </c>
      <c r="H64" s="37"/>
      <c r="I64" s="99"/>
      <c r="J64" s="48">
        <v>10</v>
      </c>
      <c r="K64" s="49">
        <v>258509000</v>
      </c>
      <c r="L64" s="22">
        <v>10</v>
      </c>
      <c r="M64" s="50">
        <v>258509000</v>
      </c>
      <c r="N64" s="132">
        <v>0</v>
      </c>
      <c r="O64" s="52">
        <v>1282500</v>
      </c>
      <c r="P64" s="133">
        <v>8</v>
      </c>
      <c r="Q64" s="52">
        <v>10932500</v>
      </c>
      <c r="R64" s="134"/>
      <c r="S64" s="78"/>
      <c r="T64" s="134"/>
      <c r="U64" s="79"/>
      <c r="V64" s="35">
        <f t="shared" si="54"/>
        <v>8</v>
      </c>
      <c r="W64" s="59">
        <f t="shared" si="0"/>
        <v>12215000</v>
      </c>
      <c r="X64" s="106">
        <f t="shared" si="4"/>
        <v>80</v>
      </c>
      <c r="Y64" s="76">
        <f t="shared" si="4"/>
        <v>4.7251739784688347</v>
      </c>
      <c r="Z64" s="22">
        <f t="shared" ref="Z64:Z67" si="61">H64+V64</f>
        <v>8</v>
      </c>
      <c r="AA64" s="87">
        <f t="shared" ref="AA64:AA67" si="62">I64+W64</f>
        <v>12215000</v>
      </c>
      <c r="AB64" s="88">
        <f t="shared" ref="AB64:AB67" si="63">Z64/F64*100</f>
        <v>50</v>
      </c>
      <c r="AC64" s="88">
        <f t="shared" ref="AC64:AC67" si="64">AA64/G64*100</f>
        <v>1.9953499997695916</v>
      </c>
      <c r="AD64" s="93"/>
    </row>
    <row r="65" spans="1:30" ht="49.5" customHeight="1">
      <c r="A65" s="26"/>
      <c r="B65" s="27" t="s">
        <v>132</v>
      </c>
      <c r="C65" s="27" t="s">
        <v>133</v>
      </c>
      <c r="D65" s="28" t="s">
        <v>194</v>
      </c>
      <c r="E65" s="35" t="s">
        <v>219</v>
      </c>
      <c r="F65" s="245">
        <v>7</v>
      </c>
      <c r="G65" s="246">
        <v>9021746764</v>
      </c>
      <c r="H65" s="35"/>
      <c r="I65" s="98"/>
      <c r="J65" s="48">
        <v>10</v>
      </c>
      <c r="K65" s="49">
        <v>3550608200</v>
      </c>
      <c r="L65" s="22">
        <v>10</v>
      </c>
      <c r="M65" s="50">
        <v>3550608200</v>
      </c>
      <c r="N65" s="35">
        <v>10</v>
      </c>
      <c r="O65" s="135">
        <v>121525900</v>
      </c>
      <c r="P65" s="35">
        <v>0</v>
      </c>
      <c r="Q65" s="52">
        <v>154607150</v>
      </c>
      <c r="R65" s="35"/>
      <c r="S65" s="52"/>
      <c r="T65" s="35"/>
      <c r="U65" s="75"/>
      <c r="V65" s="35">
        <f t="shared" si="54"/>
        <v>10</v>
      </c>
      <c r="W65" s="59">
        <f t="shared" si="0"/>
        <v>276133050</v>
      </c>
      <c r="X65" s="106">
        <f t="shared" si="4"/>
        <v>100</v>
      </c>
      <c r="Y65" s="76">
        <f t="shared" si="4"/>
        <v>7.7770633774799478</v>
      </c>
      <c r="Z65" s="22">
        <f t="shared" si="61"/>
        <v>10</v>
      </c>
      <c r="AA65" s="87">
        <f t="shared" si="62"/>
        <v>276133050</v>
      </c>
      <c r="AB65" s="88">
        <f t="shared" si="63"/>
        <v>142.85714285714286</v>
      </c>
      <c r="AC65" s="88">
        <f t="shared" si="64"/>
        <v>3.0607492897259068</v>
      </c>
      <c r="AD65" s="28"/>
    </row>
    <row r="66" spans="1:30" ht="25.5">
      <c r="A66" s="22"/>
      <c r="B66" s="23" t="s">
        <v>141</v>
      </c>
      <c r="C66" s="27" t="s">
        <v>142</v>
      </c>
      <c r="D66" s="28" t="s">
        <v>199</v>
      </c>
      <c r="E66" s="35" t="s">
        <v>218</v>
      </c>
      <c r="F66" s="245">
        <v>67</v>
      </c>
      <c r="G66" s="246">
        <v>1089346165</v>
      </c>
      <c r="H66" s="35"/>
      <c r="I66" s="98"/>
      <c r="J66" s="48">
        <v>4</v>
      </c>
      <c r="K66" s="49">
        <v>257234600</v>
      </c>
      <c r="L66" s="22">
        <v>3</v>
      </c>
      <c r="M66" s="50">
        <v>209158500</v>
      </c>
      <c r="N66" s="35">
        <v>0</v>
      </c>
      <c r="O66" s="52">
        <v>0</v>
      </c>
      <c r="P66" s="35">
        <v>1</v>
      </c>
      <c r="Q66" s="52">
        <v>22819820</v>
      </c>
      <c r="R66" s="35"/>
      <c r="S66" s="52"/>
      <c r="T66" s="35"/>
      <c r="U66" s="75"/>
      <c r="V66" s="35">
        <f t="shared" si="54"/>
        <v>1</v>
      </c>
      <c r="W66" s="59">
        <f t="shared" si="0"/>
        <v>22819820</v>
      </c>
      <c r="X66" s="106">
        <f t="shared" si="4"/>
        <v>33.333333333333329</v>
      </c>
      <c r="Y66" s="76">
        <f t="shared" si="4"/>
        <v>10.910300083429552</v>
      </c>
      <c r="Z66" s="22">
        <f t="shared" si="61"/>
        <v>1</v>
      </c>
      <c r="AA66" s="87">
        <f t="shared" si="62"/>
        <v>22819820</v>
      </c>
      <c r="AB66" s="88">
        <f t="shared" si="63"/>
        <v>1.4925373134328357</v>
      </c>
      <c r="AC66" s="88">
        <f t="shared" si="64"/>
        <v>2.0948180416093907</v>
      </c>
      <c r="AD66" s="28"/>
    </row>
    <row r="67" spans="1:30" ht="38.25">
      <c r="A67" s="22"/>
      <c r="B67" s="23" t="s">
        <v>143</v>
      </c>
      <c r="C67" s="24" t="s">
        <v>144</v>
      </c>
      <c r="D67" s="24" t="s">
        <v>200</v>
      </c>
      <c r="E67" s="35" t="s">
        <v>218</v>
      </c>
      <c r="F67" s="245">
        <v>32</v>
      </c>
      <c r="G67" s="246">
        <v>2374213607</v>
      </c>
      <c r="H67" s="35"/>
      <c r="I67" s="98"/>
      <c r="J67" s="48">
        <v>12</v>
      </c>
      <c r="K67" s="49">
        <v>457514000</v>
      </c>
      <c r="L67" s="22">
        <v>12</v>
      </c>
      <c r="M67" s="50">
        <v>457514000</v>
      </c>
      <c r="N67" s="35">
        <v>0</v>
      </c>
      <c r="O67" s="52">
        <v>0</v>
      </c>
      <c r="P67" s="35">
        <v>6</v>
      </c>
      <c r="Q67" s="52">
        <v>9084300</v>
      </c>
      <c r="R67" s="35"/>
      <c r="S67" s="52"/>
      <c r="T67" s="35"/>
      <c r="U67" s="75"/>
      <c r="V67" s="35">
        <f t="shared" si="54"/>
        <v>6</v>
      </c>
      <c r="W67" s="59">
        <f>O67+Q67+S67+U67</f>
        <v>9084300</v>
      </c>
      <c r="X67" s="76">
        <f t="shared" si="4"/>
        <v>50</v>
      </c>
      <c r="Y67" s="76">
        <f t="shared" si="4"/>
        <v>1.9855785833876123</v>
      </c>
      <c r="Z67" s="22">
        <f t="shared" si="61"/>
        <v>6</v>
      </c>
      <c r="AA67" s="87">
        <f t="shared" si="62"/>
        <v>9084300</v>
      </c>
      <c r="AB67" s="88">
        <f t="shared" si="63"/>
        <v>18.75</v>
      </c>
      <c r="AC67" s="88">
        <f t="shared" si="64"/>
        <v>0.38262353367095331</v>
      </c>
      <c r="AD67" s="28"/>
    </row>
    <row r="68" spans="1:30" s="3" customFormat="1" ht="25.5">
      <c r="A68" s="16"/>
      <c r="B68" s="17" t="s">
        <v>125</v>
      </c>
      <c r="C68" s="17" t="s">
        <v>126</v>
      </c>
      <c r="D68" s="18" t="s">
        <v>217</v>
      </c>
      <c r="E68" s="16" t="s">
        <v>203</v>
      </c>
      <c r="F68" s="236">
        <v>5.2999999999999999E-2</v>
      </c>
      <c r="G68" s="256">
        <v>13097479839</v>
      </c>
      <c r="H68" s="16"/>
      <c r="I68" s="42"/>
      <c r="J68" s="43">
        <v>1.8</v>
      </c>
      <c r="K68" s="42">
        <f t="shared" ref="K68:M68" si="65">K69</f>
        <v>5223833500</v>
      </c>
      <c r="L68" s="16">
        <v>1.8</v>
      </c>
      <c r="M68" s="41">
        <f t="shared" si="65"/>
        <v>5223833500</v>
      </c>
      <c r="N68" s="63">
        <v>7.6999999999999999E-2</v>
      </c>
      <c r="O68" s="41">
        <f t="shared" ref="O68" si="66">O69</f>
        <v>180737025</v>
      </c>
      <c r="P68" s="63">
        <v>-3.7999999999999999E-2</v>
      </c>
      <c r="Q68" s="41">
        <f>Q69</f>
        <v>941191500</v>
      </c>
      <c r="R68" s="63"/>
      <c r="S68" s="41"/>
      <c r="T68" s="141"/>
      <c r="U68" s="67"/>
      <c r="V68" s="63">
        <f t="shared" si="54"/>
        <v>3.9E-2</v>
      </c>
      <c r="W68" s="42">
        <f t="shared" si="54"/>
        <v>1121928525</v>
      </c>
      <c r="X68" s="68">
        <f t="shared" si="4"/>
        <v>2.166666666666667</v>
      </c>
      <c r="Y68" s="68">
        <f t="shared" si="4"/>
        <v>21.477111110068879</v>
      </c>
      <c r="Z68" s="63">
        <f>H68+V68</f>
        <v>3.9E-2</v>
      </c>
      <c r="AA68" s="82">
        <f>I68+W68</f>
        <v>1121928525</v>
      </c>
      <c r="AB68" s="63">
        <f>Z68/F68*100</f>
        <v>73.584905660377359</v>
      </c>
      <c r="AC68" s="63">
        <f>AA68/G68*100</f>
        <v>8.5659877991128095</v>
      </c>
      <c r="AD68" s="83"/>
    </row>
    <row r="69" spans="1:30" s="4" customFormat="1" ht="30" customHeight="1">
      <c r="A69" s="19"/>
      <c r="B69" s="20" t="s">
        <v>127</v>
      </c>
      <c r="C69" s="20" t="s">
        <v>128</v>
      </c>
      <c r="D69" s="21" t="s">
        <v>129</v>
      </c>
      <c r="E69" s="19" t="s">
        <v>16</v>
      </c>
      <c r="F69" s="239">
        <v>12000000000</v>
      </c>
      <c r="G69" s="239">
        <f>SUM(G70:G73)</f>
        <v>18126541018</v>
      </c>
      <c r="H69" s="19"/>
      <c r="I69" s="44"/>
      <c r="J69" s="129">
        <v>12000000000</v>
      </c>
      <c r="K69" s="44">
        <f>SUM(K70:K73)</f>
        <v>5223833500</v>
      </c>
      <c r="L69" s="130">
        <v>12000000000</v>
      </c>
      <c r="M69" s="46">
        <f>SUM(M70:M80)</f>
        <v>5223833500</v>
      </c>
      <c r="N69" s="84">
        <v>37625578086</v>
      </c>
      <c r="O69" s="46">
        <f>SUM(O70:O80)</f>
        <v>180737025</v>
      </c>
      <c r="P69" s="84">
        <v>7568753512</v>
      </c>
      <c r="Q69" s="46">
        <f>SUM(Q70:Q73)</f>
        <v>941191500</v>
      </c>
      <c r="R69" s="84"/>
      <c r="S69" s="46"/>
      <c r="T69" s="84"/>
      <c r="U69" s="69"/>
      <c r="V69" s="44">
        <f t="shared" si="54"/>
        <v>45194331598</v>
      </c>
      <c r="W69" s="44">
        <f t="shared" si="54"/>
        <v>1121928525</v>
      </c>
      <c r="X69" s="70">
        <f t="shared" si="4"/>
        <v>376.6194299833333</v>
      </c>
      <c r="Y69" s="70">
        <f t="shared" si="4"/>
        <v>21.477111110068879</v>
      </c>
      <c r="Z69" s="44">
        <f>H69+V69</f>
        <v>45194331598</v>
      </c>
      <c r="AA69" s="84">
        <f>I69+W69</f>
        <v>1121928525</v>
      </c>
      <c r="AB69" s="85">
        <f>Z69/F69*100</f>
        <v>376.6194299833333</v>
      </c>
      <c r="AC69" s="85">
        <f>AA69/G69*100</f>
        <v>6.1894242474937915</v>
      </c>
      <c r="AD69" s="86"/>
    </row>
    <row r="70" spans="1:30" ht="43.5" customHeight="1">
      <c r="A70" s="30"/>
      <c r="B70" s="31" t="s">
        <v>132</v>
      </c>
      <c r="C70" s="23" t="s">
        <v>134</v>
      </c>
      <c r="D70" s="32" t="s">
        <v>195</v>
      </c>
      <c r="E70" s="30" t="s">
        <v>219</v>
      </c>
      <c r="F70" s="253">
        <v>2</v>
      </c>
      <c r="G70" s="254">
        <v>11726039873</v>
      </c>
      <c r="H70" s="30"/>
      <c r="I70" s="53"/>
      <c r="J70" s="48">
        <v>2</v>
      </c>
      <c r="K70" s="49">
        <v>3187083500</v>
      </c>
      <c r="L70" s="168">
        <v>2</v>
      </c>
      <c r="M70" s="50">
        <v>3187083500</v>
      </c>
      <c r="N70" s="30">
        <v>0</v>
      </c>
      <c r="O70" s="54">
        <v>107456625</v>
      </c>
      <c r="P70" s="136">
        <v>1</v>
      </c>
      <c r="Q70" s="54">
        <v>583766800</v>
      </c>
      <c r="R70" s="136"/>
      <c r="S70" s="54"/>
      <c r="T70" s="136"/>
      <c r="U70" s="142"/>
      <c r="V70" s="143">
        <f t="shared" ref="V70:W73" si="67">N70+P70+R70+T70</f>
        <v>1</v>
      </c>
      <c r="W70" s="72">
        <f t="shared" si="67"/>
        <v>691223425</v>
      </c>
      <c r="X70" s="73">
        <f t="shared" ref="X70:Y73" si="68">V70/L70*100</f>
        <v>50</v>
      </c>
      <c r="Y70" s="73">
        <f t="shared" si="68"/>
        <v>21.688274718876993</v>
      </c>
      <c r="Z70" s="22">
        <f t="shared" ref="Z70:Z73" si="69">H70+V70</f>
        <v>1</v>
      </c>
      <c r="AA70" s="87">
        <f t="shared" ref="AA70:AA73" si="70">I70+W70</f>
        <v>691223425</v>
      </c>
      <c r="AB70" s="88">
        <f t="shared" ref="AB70:AB73" si="71">Z70/F70*100</f>
        <v>50</v>
      </c>
      <c r="AC70" s="88">
        <f t="shared" ref="AC70:AC73" si="72">AA70/G70*100</f>
        <v>5.8947729368683852</v>
      </c>
      <c r="AD70" s="32"/>
    </row>
    <row r="71" spans="1:30" ht="41.45" customHeight="1">
      <c r="A71" s="26"/>
      <c r="B71" s="27" t="s">
        <v>135</v>
      </c>
      <c r="C71" s="28" t="s">
        <v>136</v>
      </c>
      <c r="D71" s="28" t="s">
        <v>196</v>
      </c>
      <c r="E71" s="26" t="s">
        <v>219</v>
      </c>
      <c r="F71" s="245">
        <v>3</v>
      </c>
      <c r="G71" s="246">
        <v>2606332588</v>
      </c>
      <c r="H71" s="35"/>
      <c r="I71" s="98"/>
      <c r="J71" s="48">
        <v>1</v>
      </c>
      <c r="K71" s="49">
        <v>534535000</v>
      </c>
      <c r="L71" s="22">
        <v>1</v>
      </c>
      <c r="M71" s="50">
        <v>534535000</v>
      </c>
      <c r="N71" s="35">
        <v>0</v>
      </c>
      <c r="O71" s="52">
        <v>1775400</v>
      </c>
      <c r="P71" s="35">
        <v>0</v>
      </c>
      <c r="Q71" s="52">
        <v>85573200</v>
      </c>
      <c r="R71" s="35"/>
      <c r="S71" s="52"/>
      <c r="T71" s="35"/>
      <c r="U71" s="75"/>
      <c r="V71" s="35">
        <f t="shared" si="67"/>
        <v>0</v>
      </c>
      <c r="W71" s="59">
        <f t="shared" si="67"/>
        <v>87348600</v>
      </c>
      <c r="X71" s="76">
        <f t="shared" si="68"/>
        <v>0</v>
      </c>
      <c r="Y71" s="76">
        <f t="shared" si="68"/>
        <v>16.34104408504588</v>
      </c>
      <c r="Z71" s="22">
        <f t="shared" si="69"/>
        <v>0</v>
      </c>
      <c r="AA71" s="87">
        <f t="shared" si="70"/>
        <v>87348600</v>
      </c>
      <c r="AB71" s="88">
        <f t="shared" si="71"/>
        <v>0</v>
      </c>
      <c r="AC71" s="88">
        <f t="shared" si="72"/>
        <v>3.3513988353661333</v>
      </c>
      <c r="AD71" s="28"/>
    </row>
    <row r="72" spans="1:30" ht="37.5" customHeight="1">
      <c r="A72" s="22"/>
      <c r="B72" s="23" t="s">
        <v>137</v>
      </c>
      <c r="C72" s="24" t="s">
        <v>138</v>
      </c>
      <c r="D72" s="24" t="s">
        <v>197</v>
      </c>
      <c r="E72" s="22" t="s">
        <v>228</v>
      </c>
      <c r="F72" s="240">
        <v>1200005</v>
      </c>
      <c r="G72" s="241">
        <v>1061583788</v>
      </c>
      <c r="H72" s="22"/>
      <c r="I72" s="47"/>
      <c r="J72" s="169">
        <v>1200000</v>
      </c>
      <c r="K72" s="49">
        <v>252215000</v>
      </c>
      <c r="L72" s="143">
        <v>1200000</v>
      </c>
      <c r="M72" s="50">
        <v>252215000</v>
      </c>
      <c r="N72" s="143">
        <v>1200000</v>
      </c>
      <c r="O72" s="50">
        <v>71505000</v>
      </c>
      <c r="P72" s="22">
        <v>0</v>
      </c>
      <c r="Q72" s="50">
        <v>91517500</v>
      </c>
      <c r="R72" s="22"/>
      <c r="S72" s="50"/>
      <c r="T72" s="22"/>
      <c r="U72" s="71"/>
      <c r="V72" s="22">
        <f t="shared" si="67"/>
        <v>1200000</v>
      </c>
      <c r="W72" s="72">
        <f t="shared" si="67"/>
        <v>163022500</v>
      </c>
      <c r="X72" s="73">
        <f t="shared" si="68"/>
        <v>100</v>
      </c>
      <c r="Y72" s="73">
        <f t="shared" si="68"/>
        <v>64.636322185437024</v>
      </c>
      <c r="Z72" s="22">
        <f t="shared" si="69"/>
        <v>1200000</v>
      </c>
      <c r="AA72" s="87">
        <f t="shared" si="70"/>
        <v>163022500</v>
      </c>
      <c r="AB72" s="88">
        <f t="shared" si="71"/>
        <v>99.999583335069445</v>
      </c>
      <c r="AC72" s="88">
        <f t="shared" si="72"/>
        <v>15.356536322689207</v>
      </c>
      <c r="AD72" s="24"/>
    </row>
    <row r="73" spans="1:30" ht="40.5" customHeight="1">
      <c r="A73" s="22"/>
      <c r="B73" s="23" t="s">
        <v>139</v>
      </c>
      <c r="C73" s="24" t="s">
        <v>140</v>
      </c>
      <c r="D73" s="24" t="s">
        <v>198</v>
      </c>
      <c r="E73" s="22" t="s">
        <v>218</v>
      </c>
      <c r="F73" s="240">
        <v>340</v>
      </c>
      <c r="G73" s="241">
        <v>2732584769</v>
      </c>
      <c r="H73" s="22"/>
      <c r="I73" s="47"/>
      <c r="J73" s="48">
        <v>30</v>
      </c>
      <c r="K73" s="49">
        <v>1250000000</v>
      </c>
      <c r="L73" s="22">
        <v>30</v>
      </c>
      <c r="M73" s="50">
        <v>1250000000</v>
      </c>
      <c r="N73" s="22">
        <v>24</v>
      </c>
      <c r="O73" s="50">
        <v>0</v>
      </c>
      <c r="P73" s="22">
        <v>2</v>
      </c>
      <c r="Q73" s="50">
        <v>180334000</v>
      </c>
      <c r="R73" s="22"/>
      <c r="S73" s="50"/>
      <c r="T73" s="22"/>
      <c r="U73" s="71"/>
      <c r="V73" s="22">
        <f t="shared" si="67"/>
        <v>26</v>
      </c>
      <c r="W73" s="72">
        <f t="shared" si="67"/>
        <v>180334000</v>
      </c>
      <c r="X73" s="73">
        <f t="shared" si="68"/>
        <v>86.666666666666671</v>
      </c>
      <c r="Y73" s="73">
        <f t="shared" si="68"/>
        <v>14.426720000000001</v>
      </c>
      <c r="Z73" s="22">
        <f t="shared" si="69"/>
        <v>26</v>
      </c>
      <c r="AA73" s="87">
        <f t="shared" si="70"/>
        <v>180334000</v>
      </c>
      <c r="AB73" s="88">
        <f t="shared" si="71"/>
        <v>7.6470588235294121</v>
      </c>
      <c r="AC73" s="88">
        <f t="shared" si="72"/>
        <v>6.5993927085377821</v>
      </c>
      <c r="AD73" s="24"/>
    </row>
    <row r="74" spans="1:30">
      <c r="A74" s="266" t="s">
        <v>145</v>
      </c>
      <c r="B74" s="266"/>
      <c r="C74" s="266"/>
      <c r="D74" s="266"/>
      <c r="E74" s="266"/>
      <c r="F74" s="264"/>
      <c r="G74" s="264"/>
      <c r="H74" s="121"/>
      <c r="I74" s="121"/>
      <c r="J74" s="121"/>
      <c r="K74" s="121"/>
      <c r="L74" s="121"/>
      <c r="M74" s="121"/>
      <c r="N74" s="137"/>
      <c r="O74" s="121"/>
      <c r="P74" s="137"/>
      <c r="Q74" s="121"/>
      <c r="R74" s="137"/>
      <c r="S74" s="121"/>
      <c r="T74" s="137"/>
      <c r="U74" s="121"/>
      <c r="V74" s="121"/>
      <c r="W74" s="144"/>
      <c r="X74" s="145"/>
      <c r="Y74" s="145"/>
      <c r="Z74" s="121"/>
      <c r="AA74" s="121"/>
      <c r="AB74" s="121"/>
      <c r="AC74" s="121"/>
      <c r="AD74" s="122"/>
    </row>
    <row r="75" spans="1:30">
      <c r="A75" s="266" t="s">
        <v>146</v>
      </c>
      <c r="B75" s="266"/>
      <c r="C75" s="266"/>
      <c r="D75" s="266"/>
      <c r="E75" s="266"/>
      <c r="F75" s="264"/>
      <c r="G75" s="264"/>
      <c r="H75" s="121"/>
      <c r="I75" s="121"/>
      <c r="J75" s="121"/>
      <c r="K75" s="121"/>
      <c r="L75" s="121"/>
      <c r="M75" s="131"/>
      <c r="N75" s="121"/>
      <c r="O75" s="121"/>
      <c r="P75" s="121"/>
      <c r="Q75" s="121"/>
      <c r="R75" s="138"/>
      <c r="S75" s="121"/>
      <c r="T75" s="138"/>
      <c r="U75" s="121"/>
      <c r="V75" s="121"/>
      <c r="W75" s="144"/>
      <c r="X75" s="145"/>
      <c r="Y75" s="145"/>
      <c r="Z75" s="121"/>
      <c r="AA75" s="121"/>
      <c r="AB75" s="121"/>
      <c r="AC75" s="121"/>
      <c r="AD75" s="122"/>
    </row>
    <row r="76" spans="1:30" s="231" customFormat="1" ht="26.45" customHeight="1">
      <c r="A76" s="267" t="s">
        <v>157</v>
      </c>
      <c r="B76" s="267"/>
      <c r="C76" s="267"/>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row>
    <row r="77" spans="1:30" s="231" customFormat="1" ht="26.45" customHeight="1">
      <c r="A77" s="267" t="s">
        <v>147</v>
      </c>
      <c r="B77" s="267"/>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row>
    <row r="78" spans="1:30" s="231" customFormat="1" ht="26.45" customHeight="1">
      <c r="A78" s="267" t="s">
        <v>148</v>
      </c>
      <c r="B78" s="267"/>
      <c r="C78" s="267"/>
      <c r="D78" s="267"/>
      <c r="E78" s="267"/>
      <c r="F78" s="267"/>
      <c r="G78" s="267"/>
      <c r="H78" s="267"/>
      <c r="I78" s="267"/>
      <c r="J78" s="267"/>
      <c r="K78" s="267"/>
      <c r="L78" s="267"/>
      <c r="M78" s="267"/>
      <c r="N78" s="267"/>
      <c r="O78" s="267"/>
      <c r="P78" s="267"/>
      <c r="Q78" s="267"/>
      <c r="R78" s="267"/>
      <c r="S78" s="267"/>
      <c r="T78" s="267"/>
      <c r="U78" s="267"/>
      <c r="V78" s="267"/>
      <c r="W78" s="267"/>
      <c r="X78" s="267"/>
      <c r="Y78" s="267"/>
      <c r="Z78" s="267"/>
      <c r="AA78" s="267"/>
      <c r="AB78" s="267"/>
      <c r="AC78" s="267"/>
      <c r="AD78" s="267"/>
    </row>
    <row r="79" spans="1:30" s="231" customFormat="1" ht="26.45" customHeight="1">
      <c r="A79" s="267" t="s">
        <v>149</v>
      </c>
      <c r="B79" s="267"/>
      <c r="C79" s="267"/>
      <c r="D79" s="267"/>
      <c r="E79" s="267"/>
      <c r="F79" s="267"/>
      <c r="G79" s="267"/>
      <c r="H79" s="267"/>
      <c r="I79" s="267"/>
      <c r="J79" s="267"/>
      <c r="K79" s="267"/>
      <c r="L79" s="267"/>
      <c r="M79" s="267"/>
      <c r="N79" s="267"/>
      <c r="O79" s="267"/>
      <c r="P79" s="267"/>
      <c r="Q79" s="267"/>
      <c r="R79" s="267"/>
      <c r="S79" s="267"/>
      <c r="T79" s="267"/>
      <c r="U79" s="267"/>
      <c r="V79" s="267"/>
      <c r="W79" s="267"/>
      <c r="X79" s="267"/>
      <c r="Y79" s="267"/>
      <c r="Z79" s="267"/>
      <c r="AA79" s="267"/>
      <c r="AB79" s="267"/>
      <c r="AC79" s="267"/>
      <c r="AD79" s="267"/>
    </row>
    <row r="80" spans="1:30" ht="18.75">
      <c r="AB80" s="153"/>
    </row>
    <row r="81" spans="1:30" ht="18.75">
      <c r="AB81" s="153"/>
    </row>
    <row r="82" spans="1:30" ht="34.5">
      <c r="A82" s="123"/>
      <c r="B82" s="123"/>
      <c r="C82" s="123"/>
      <c r="D82" s="229" t="s">
        <v>266</v>
      </c>
      <c r="E82" s="126"/>
      <c r="F82" s="126"/>
      <c r="G82" s="126"/>
      <c r="H82" s="126"/>
      <c r="I82" s="126"/>
      <c r="J82" s="126"/>
      <c r="K82" s="126"/>
      <c r="L82" s="126"/>
      <c r="M82" s="126"/>
      <c r="N82" s="126"/>
      <c r="O82" s="126"/>
      <c r="P82" s="126"/>
      <c r="Q82" s="126"/>
      <c r="R82" s="139"/>
      <c r="S82" s="126"/>
      <c r="T82" s="139"/>
      <c r="U82" s="126"/>
      <c r="V82" s="126"/>
      <c r="Y82" s="125" t="s">
        <v>150</v>
      </c>
      <c r="AA82" s="126"/>
      <c r="AB82" s="154"/>
      <c r="AC82" s="154"/>
      <c r="AD82" s="155"/>
    </row>
    <row r="83" spans="1:30" ht="34.5">
      <c r="A83" s="123"/>
      <c r="B83" s="123"/>
      <c r="C83" s="123"/>
      <c r="D83" s="229" t="s">
        <v>261</v>
      </c>
      <c r="E83" s="126"/>
      <c r="F83" s="126"/>
      <c r="G83" s="126"/>
      <c r="H83" s="126"/>
      <c r="I83" s="126"/>
      <c r="J83" s="126"/>
      <c r="K83" s="126"/>
      <c r="L83" s="126"/>
      <c r="M83" s="126"/>
      <c r="N83" s="126"/>
      <c r="O83" s="126"/>
      <c r="P83" s="126"/>
      <c r="Q83" s="126"/>
      <c r="R83" s="139"/>
      <c r="S83" s="126"/>
      <c r="T83" s="139"/>
      <c r="U83" s="126"/>
      <c r="V83" s="126"/>
      <c r="Y83" s="229" t="s">
        <v>261</v>
      </c>
      <c r="AA83" s="126"/>
      <c r="AB83" s="154"/>
      <c r="AC83" s="154"/>
      <c r="AD83" s="155"/>
    </row>
    <row r="84" spans="1:30" ht="34.5">
      <c r="A84" s="123"/>
      <c r="B84" s="123"/>
      <c r="C84" s="123"/>
      <c r="D84" s="124"/>
      <c r="E84" s="126"/>
      <c r="F84" s="126"/>
      <c r="G84" s="126"/>
      <c r="H84" s="126"/>
      <c r="I84" s="126"/>
      <c r="J84" s="126"/>
      <c r="K84" s="126"/>
      <c r="L84" s="126"/>
      <c r="M84" s="126"/>
      <c r="N84" s="126"/>
      <c r="O84" s="126"/>
      <c r="P84" s="126"/>
      <c r="Q84" s="126"/>
      <c r="R84" s="139"/>
      <c r="S84" s="126"/>
      <c r="T84" s="139"/>
      <c r="U84" s="126"/>
      <c r="V84" s="126"/>
      <c r="Y84" s="125"/>
      <c r="AA84" s="126"/>
      <c r="AB84" s="156"/>
      <c r="AC84" s="123"/>
      <c r="AD84" s="124"/>
    </row>
    <row r="85" spans="1:30" ht="34.5">
      <c r="A85" s="123"/>
      <c r="B85" s="123"/>
      <c r="D85" s="229" t="s">
        <v>262</v>
      </c>
      <c r="E85" s="126"/>
      <c r="F85" s="126"/>
      <c r="G85" s="126"/>
      <c r="H85" s="126"/>
      <c r="I85" s="126"/>
      <c r="J85" s="126"/>
      <c r="K85" s="126"/>
      <c r="L85" s="126"/>
      <c r="M85" s="126"/>
      <c r="N85" s="126"/>
      <c r="O85" s="126"/>
      <c r="P85" s="126"/>
      <c r="Q85" s="126"/>
      <c r="R85" s="139"/>
      <c r="S85" s="126"/>
      <c r="T85" s="139"/>
      <c r="U85" s="126"/>
      <c r="V85" s="126"/>
      <c r="Y85" s="125" t="s">
        <v>151</v>
      </c>
      <c r="AA85" s="126"/>
      <c r="AB85" s="157"/>
      <c r="AC85" s="158"/>
      <c r="AD85" s="159"/>
    </row>
    <row r="86" spans="1:30" ht="34.5">
      <c r="A86" s="123"/>
      <c r="B86" s="123"/>
      <c r="D86" s="229" t="s">
        <v>263</v>
      </c>
      <c r="E86" s="126"/>
      <c r="F86" s="126"/>
      <c r="G86" s="126"/>
      <c r="H86" s="126"/>
      <c r="I86" s="126"/>
      <c r="J86" s="126"/>
      <c r="K86" s="126"/>
      <c r="L86" s="126"/>
      <c r="M86" s="126"/>
      <c r="N86" s="126"/>
      <c r="O86" s="126"/>
      <c r="P86" s="126"/>
      <c r="Q86" s="126"/>
      <c r="R86" s="139"/>
      <c r="S86" s="126"/>
      <c r="T86" s="139"/>
      <c r="U86" s="126"/>
      <c r="V86" s="126"/>
      <c r="Y86" s="125" t="s">
        <v>152</v>
      </c>
      <c r="AA86" s="126"/>
      <c r="AB86" s="157"/>
      <c r="AC86" s="158"/>
      <c r="AD86" s="159"/>
    </row>
    <row r="87" spans="1:30" ht="34.5">
      <c r="A87" s="123"/>
      <c r="B87" s="123"/>
      <c r="D87" s="125" t="s">
        <v>153</v>
      </c>
      <c r="E87" s="126"/>
      <c r="F87" s="126"/>
      <c r="G87" s="126"/>
      <c r="H87" s="126"/>
      <c r="I87" s="126"/>
      <c r="J87" s="126"/>
      <c r="K87" s="126"/>
      <c r="L87" s="126"/>
      <c r="M87" s="126"/>
      <c r="N87" s="126"/>
      <c r="O87" s="126"/>
      <c r="P87" s="126"/>
      <c r="Q87" s="126"/>
      <c r="R87" s="139"/>
      <c r="S87" s="126"/>
      <c r="T87" s="139"/>
      <c r="U87" s="126"/>
      <c r="V87" s="126"/>
      <c r="Y87" s="125" t="s">
        <v>153</v>
      </c>
      <c r="AA87" s="126"/>
      <c r="AB87" s="157"/>
      <c r="AC87" s="158"/>
      <c r="AD87" s="159"/>
    </row>
    <row r="88" spans="1:30" ht="34.5">
      <c r="A88" s="123"/>
      <c r="B88" s="123"/>
      <c r="D88" s="125"/>
      <c r="E88" s="126"/>
      <c r="F88" s="126"/>
      <c r="G88" s="126"/>
      <c r="H88" s="126"/>
      <c r="I88" s="126"/>
      <c r="J88" s="126"/>
      <c r="K88" s="126"/>
      <c r="L88" s="126"/>
      <c r="M88" s="126"/>
      <c r="N88" s="126"/>
      <c r="O88" s="126"/>
      <c r="P88" s="126"/>
      <c r="Q88" s="126"/>
      <c r="R88" s="139"/>
      <c r="S88" s="126"/>
      <c r="T88" s="139"/>
      <c r="U88" s="126"/>
      <c r="V88" s="126"/>
      <c r="Y88" s="125"/>
      <c r="AA88" s="126"/>
      <c r="AB88" s="158"/>
      <c r="AC88" s="158"/>
      <c r="AD88" s="159"/>
    </row>
    <row r="89" spans="1:30" ht="34.5">
      <c r="A89" s="123"/>
      <c r="B89" s="123"/>
      <c r="D89" s="125"/>
      <c r="E89" s="126"/>
      <c r="F89" s="126"/>
      <c r="G89" s="126"/>
      <c r="H89" s="126"/>
      <c r="I89" s="126"/>
      <c r="J89" s="126"/>
      <c r="K89" s="126"/>
      <c r="L89" s="126"/>
      <c r="M89" s="126"/>
      <c r="N89" s="126"/>
      <c r="O89" s="126"/>
      <c r="P89" s="126"/>
      <c r="Q89" s="126"/>
      <c r="R89" s="139"/>
      <c r="S89" s="126"/>
      <c r="T89" s="139"/>
      <c r="U89" s="126"/>
      <c r="V89" s="126"/>
      <c r="Y89" s="125"/>
      <c r="AA89" s="126"/>
      <c r="AB89" s="158"/>
      <c r="AC89" s="158"/>
      <c r="AD89" s="159"/>
    </row>
    <row r="90" spans="1:30" ht="34.5">
      <c r="A90" s="123"/>
      <c r="B90" s="123"/>
      <c r="D90" s="125"/>
      <c r="E90" s="126"/>
      <c r="F90" s="126"/>
      <c r="G90" s="126"/>
      <c r="H90" s="126"/>
      <c r="I90" s="126"/>
      <c r="J90" s="126"/>
      <c r="K90" s="126"/>
      <c r="L90" s="126"/>
      <c r="M90" s="126"/>
      <c r="N90" s="126"/>
      <c r="O90" s="126"/>
      <c r="P90" s="126"/>
      <c r="Q90" s="126"/>
      <c r="R90" s="139"/>
      <c r="S90" s="126"/>
      <c r="T90" s="139"/>
      <c r="U90" s="126"/>
      <c r="V90" s="126"/>
      <c r="Y90" s="125"/>
      <c r="AA90" s="126"/>
      <c r="AB90" s="158"/>
      <c r="AC90" s="158"/>
      <c r="AD90" s="159"/>
    </row>
    <row r="91" spans="1:30" ht="34.5">
      <c r="A91" s="123"/>
      <c r="B91" s="123"/>
      <c r="D91" s="125"/>
      <c r="E91" s="126"/>
      <c r="F91" s="126"/>
      <c r="G91" s="126"/>
      <c r="H91" s="126"/>
      <c r="I91" s="126"/>
      <c r="J91" s="126"/>
      <c r="K91" s="126"/>
      <c r="L91" s="126"/>
      <c r="M91" s="126"/>
      <c r="N91" s="126"/>
      <c r="O91" s="126"/>
      <c r="P91" s="126"/>
      <c r="Q91" s="126"/>
      <c r="R91" s="139"/>
      <c r="S91" s="126"/>
      <c r="T91" s="139"/>
      <c r="U91" s="126"/>
      <c r="V91" s="126"/>
      <c r="Y91" s="125"/>
      <c r="AA91" s="126"/>
      <c r="AB91" s="158"/>
      <c r="AC91" s="158"/>
      <c r="AD91" s="159"/>
    </row>
    <row r="92" spans="1:30" ht="35.25">
      <c r="A92" s="123"/>
      <c r="B92" s="123"/>
      <c r="D92" s="230" t="s">
        <v>264</v>
      </c>
      <c r="E92" s="126"/>
      <c r="F92" s="126"/>
      <c r="G92" s="126"/>
      <c r="H92" s="126"/>
      <c r="I92" s="126"/>
      <c r="J92" s="126"/>
      <c r="K92" s="126"/>
      <c r="L92" s="126"/>
      <c r="M92" s="126"/>
      <c r="N92" s="126"/>
      <c r="O92" s="126"/>
      <c r="P92" s="126"/>
      <c r="Q92" s="126"/>
      <c r="R92" s="139"/>
      <c r="S92" s="126"/>
      <c r="T92" s="139"/>
      <c r="U92" s="126"/>
      <c r="V92" s="126"/>
      <c r="Y92" s="127" t="s">
        <v>154</v>
      </c>
      <c r="AA92" s="126"/>
      <c r="AB92" s="158"/>
      <c r="AC92" s="158"/>
      <c r="AD92" s="159"/>
    </row>
    <row r="93" spans="1:30" ht="34.5">
      <c r="A93" s="123"/>
      <c r="B93" s="123"/>
      <c r="D93" s="125" t="s">
        <v>155</v>
      </c>
      <c r="E93" s="126"/>
      <c r="F93" s="126"/>
      <c r="G93" s="126"/>
      <c r="H93" s="126"/>
      <c r="I93" s="126"/>
      <c r="J93" s="126"/>
      <c r="K93" s="126"/>
      <c r="L93" s="126"/>
      <c r="M93" s="126"/>
      <c r="N93" s="126"/>
      <c r="O93" s="126"/>
      <c r="P93" s="126"/>
      <c r="Q93" s="126"/>
      <c r="R93" s="139"/>
      <c r="S93" s="126"/>
      <c r="T93" s="139"/>
      <c r="U93" s="126"/>
      <c r="V93" s="126"/>
      <c r="Y93" s="125" t="s">
        <v>155</v>
      </c>
      <c r="AA93" s="126"/>
      <c r="AB93" s="158"/>
      <c r="AC93" s="158"/>
      <c r="AD93" s="159"/>
    </row>
    <row r="94" spans="1:30" ht="34.5">
      <c r="A94" s="123"/>
      <c r="B94" s="123"/>
      <c r="D94" s="229" t="s">
        <v>265</v>
      </c>
      <c r="E94" s="126"/>
      <c r="F94" s="126"/>
      <c r="G94" s="126"/>
      <c r="H94" s="126"/>
      <c r="I94" s="126"/>
      <c r="J94" s="126"/>
      <c r="K94" s="126"/>
      <c r="L94" s="126"/>
      <c r="M94" s="126"/>
      <c r="N94" s="126"/>
      <c r="O94" s="126"/>
      <c r="P94" s="126"/>
      <c r="Q94" s="126"/>
      <c r="R94" s="139"/>
      <c r="S94" s="126"/>
      <c r="T94" s="139"/>
      <c r="U94" s="126"/>
      <c r="V94" s="126"/>
      <c r="Y94" s="125" t="s">
        <v>156</v>
      </c>
      <c r="AA94" s="126"/>
      <c r="AB94" s="158"/>
      <c r="AC94" s="158"/>
      <c r="AD94" s="159"/>
    </row>
    <row r="95" spans="1:30">
      <c r="A95" s="123"/>
      <c r="B95" s="123"/>
      <c r="C95" s="123"/>
      <c r="D95" s="124"/>
      <c r="E95" s="123"/>
      <c r="F95" s="123"/>
      <c r="G95" s="123"/>
      <c r="H95" s="123"/>
      <c r="I95" s="123"/>
      <c r="J95" s="123"/>
      <c r="K95" s="123"/>
      <c r="L95" s="123"/>
      <c r="M95" s="123"/>
      <c r="N95" s="123"/>
      <c r="O95" s="123"/>
      <c r="P95" s="123"/>
      <c r="Q95" s="123"/>
      <c r="R95" s="140"/>
      <c r="S95" s="123"/>
      <c r="T95" s="140"/>
      <c r="U95" s="123"/>
      <c r="V95" s="123"/>
      <c r="W95" s="123"/>
      <c r="X95" s="146"/>
      <c r="AA95" s="123"/>
      <c r="AB95" s="123"/>
      <c r="AC95" s="123"/>
      <c r="AD95" s="124"/>
    </row>
  </sheetData>
  <mergeCells count="37">
    <mergeCell ref="F1:G2"/>
    <mergeCell ref="A1:A3"/>
    <mergeCell ref="B1:B3"/>
    <mergeCell ref="C1:C3"/>
    <mergeCell ref="D1:D3"/>
    <mergeCell ref="E1:E3"/>
    <mergeCell ref="H1:I2"/>
    <mergeCell ref="J1:M1"/>
    <mergeCell ref="N1:U1"/>
    <mergeCell ref="V1:W2"/>
    <mergeCell ref="X1:Y2"/>
    <mergeCell ref="P4:Q4"/>
    <mergeCell ref="R4:S4"/>
    <mergeCell ref="AB1:AC2"/>
    <mergeCell ref="AD1:AD3"/>
    <mergeCell ref="J2:K2"/>
    <mergeCell ref="L2:M2"/>
    <mergeCell ref="N2:O2"/>
    <mergeCell ref="P2:Q2"/>
    <mergeCell ref="R2:S2"/>
    <mergeCell ref="T2:U2"/>
    <mergeCell ref="Z1:AA2"/>
    <mergeCell ref="A74:E74"/>
    <mergeCell ref="F4:G4"/>
    <mergeCell ref="H4:I4"/>
    <mergeCell ref="J4:M4"/>
    <mergeCell ref="N4:O4"/>
    <mergeCell ref="T4:U4"/>
    <mergeCell ref="V4:W4"/>
    <mergeCell ref="X4:Y4"/>
    <mergeCell ref="Z4:AA4"/>
    <mergeCell ref="AB4:AC4"/>
    <mergeCell ref="A75:E75"/>
    <mergeCell ref="A76:AD76"/>
    <mergeCell ref="A77:AD77"/>
    <mergeCell ref="A78:AD78"/>
    <mergeCell ref="A79:AD79"/>
  </mergeCells>
  <printOptions horizontalCentered="1"/>
  <pageMargins left="0.19685039370078741" right="0.19685039370078741" top="0.55118110236220474" bottom="0.55118110236220474" header="0.19685039370078741" footer="0.19685039370078741"/>
  <pageSetup paperSize="14"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9"/>
  <sheetViews>
    <sheetView showGridLines="0" view="pageBreakPreview" zoomScale="80" zoomScaleNormal="50" zoomScaleSheetLayoutView="80" workbookViewId="0">
      <pane xSplit="5" ySplit="8" topLeftCell="T69" activePane="bottomRight" state="frozen"/>
      <selection pane="topRight"/>
      <selection pane="bottomLeft"/>
      <selection pane="bottomRight" activeCell="V5" sqref="V5:W6"/>
    </sheetView>
  </sheetViews>
  <sheetFormatPr defaultColWidth="9" defaultRowHeight="15"/>
  <cols>
    <col min="1" max="1" width="5.140625" customWidth="1"/>
    <col min="2" max="2" width="16.42578125" customWidth="1"/>
    <col min="3" max="3" width="34.28515625" customWidth="1"/>
    <col min="4" max="4" width="33.42578125" style="8" customWidth="1"/>
    <col min="5" max="5" width="14.5703125" customWidth="1"/>
    <col min="6" max="6" width="8.28515625" customWidth="1"/>
    <col min="7" max="7" width="23.28515625" customWidth="1"/>
    <col min="8" max="8" width="5.140625" customWidth="1"/>
    <col min="9" max="9" width="12.140625" customWidth="1"/>
    <col min="10" max="10" width="16.28515625" customWidth="1"/>
    <col min="11" max="11" width="21.5703125" customWidth="1"/>
    <col min="12" max="12" width="17.140625" customWidth="1"/>
    <col min="13" max="13" width="22.42578125" customWidth="1"/>
    <col min="14" max="14" width="16.42578125" customWidth="1"/>
    <col min="15" max="15" width="19.7109375" customWidth="1"/>
    <col min="16" max="16" width="15.85546875" customWidth="1"/>
    <col min="17" max="17" width="20.85546875" customWidth="1"/>
    <col min="18" max="18" width="2.42578125" style="9" bestFit="1" customWidth="1"/>
    <col min="19" max="19" width="5" bestFit="1" customWidth="1"/>
    <col min="20" max="20" width="2.42578125" style="9" bestFit="1" customWidth="1"/>
    <col min="21" max="21" width="5" bestFit="1" customWidth="1"/>
    <col min="22" max="22" width="16.85546875" customWidth="1"/>
    <col min="23" max="23" width="18.85546875" style="10" customWidth="1"/>
    <col min="24" max="24" width="9.7109375" style="11" customWidth="1"/>
    <col min="25" max="25" width="17.28515625" style="11" customWidth="1"/>
    <col min="26" max="26" width="11" customWidth="1"/>
    <col min="27" max="27" width="17.85546875" customWidth="1"/>
    <col min="28" max="28" width="11.7109375" customWidth="1"/>
    <col min="29" max="29" width="13.85546875" customWidth="1"/>
    <col min="30" max="30" width="13.7109375" style="8" customWidth="1"/>
  </cols>
  <sheetData>
    <row r="1" spans="1:60" ht="46.5">
      <c r="A1" s="292" t="s">
        <v>267</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row>
    <row r="2" spans="1:60" ht="39.6" customHeight="1">
      <c r="A2" s="292" t="s">
        <v>268</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row>
    <row r="3" spans="1:60" ht="39.6" customHeight="1">
      <c r="A3" s="292" t="s">
        <v>153</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row>
    <row r="4" spans="1:60" ht="47.1" customHeight="1">
      <c r="A4" s="293"/>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row>
    <row r="5" spans="1:60" s="1" customFormat="1" ht="43.5" customHeight="1">
      <c r="A5" s="275" t="s">
        <v>0</v>
      </c>
      <c r="B5" s="275" t="s">
        <v>1</v>
      </c>
      <c r="C5" s="275" t="s">
        <v>2</v>
      </c>
      <c r="D5" s="281" t="s">
        <v>3</v>
      </c>
      <c r="E5" s="275" t="s">
        <v>4</v>
      </c>
      <c r="F5" s="288" t="s">
        <v>201</v>
      </c>
      <c r="G5" s="289"/>
      <c r="H5" s="281" t="s">
        <v>5</v>
      </c>
      <c r="I5" s="282"/>
      <c r="J5" s="278" t="s">
        <v>256</v>
      </c>
      <c r="K5" s="280"/>
      <c r="L5" s="280"/>
      <c r="M5" s="280"/>
      <c r="N5" s="278" t="s">
        <v>6</v>
      </c>
      <c r="O5" s="280"/>
      <c r="P5" s="280"/>
      <c r="Q5" s="280"/>
      <c r="R5" s="280"/>
      <c r="S5" s="280"/>
      <c r="T5" s="280"/>
      <c r="U5" s="279"/>
      <c r="V5" s="281" t="s">
        <v>7</v>
      </c>
      <c r="W5" s="282"/>
      <c r="X5" s="281" t="s">
        <v>258</v>
      </c>
      <c r="Y5" s="282"/>
      <c r="Z5" s="281" t="s">
        <v>259</v>
      </c>
      <c r="AA5" s="282"/>
      <c r="AB5" s="274" t="s">
        <v>260</v>
      </c>
      <c r="AC5" s="274"/>
      <c r="AD5" s="275" t="s">
        <v>8</v>
      </c>
    </row>
    <row r="6" spans="1:60" s="1" customFormat="1" ht="26.1" customHeight="1">
      <c r="A6" s="276"/>
      <c r="B6" s="276"/>
      <c r="C6" s="276"/>
      <c r="D6" s="285"/>
      <c r="E6" s="276"/>
      <c r="F6" s="290"/>
      <c r="G6" s="291"/>
      <c r="H6" s="285"/>
      <c r="I6" s="286"/>
      <c r="J6" s="278" t="s">
        <v>9</v>
      </c>
      <c r="K6" s="279"/>
      <c r="L6" s="280" t="s">
        <v>10</v>
      </c>
      <c r="M6" s="279"/>
      <c r="N6" s="281" t="s">
        <v>11</v>
      </c>
      <c r="O6" s="282"/>
      <c r="P6" s="281" t="s">
        <v>12</v>
      </c>
      <c r="Q6" s="282"/>
      <c r="R6" s="281" t="s">
        <v>13</v>
      </c>
      <c r="S6" s="282"/>
      <c r="T6" s="283" t="s">
        <v>14</v>
      </c>
      <c r="U6" s="284"/>
      <c r="V6" s="285"/>
      <c r="W6" s="286"/>
      <c r="X6" s="285"/>
      <c r="Y6" s="286"/>
      <c r="Z6" s="285"/>
      <c r="AA6" s="286"/>
      <c r="AB6" s="274"/>
      <c r="AC6" s="274"/>
      <c r="AD6" s="276"/>
    </row>
    <row r="7" spans="1:60" s="2" customFormat="1" ht="20.100000000000001" customHeight="1">
      <c r="A7" s="277"/>
      <c r="B7" s="277"/>
      <c r="C7" s="277"/>
      <c r="D7" s="287"/>
      <c r="E7" s="277"/>
      <c r="F7" s="12" t="s">
        <v>15</v>
      </c>
      <c r="G7" s="39" t="s">
        <v>16</v>
      </c>
      <c r="H7" s="12" t="s">
        <v>15</v>
      </c>
      <c r="I7" s="39" t="s">
        <v>16</v>
      </c>
      <c r="J7" s="12" t="s">
        <v>15</v>
      </c>
      <c r="K7" s="39" t="s">
        <v>16</v>
      </c>
      <c r="L7" s="12" t="s">
        <v>15</v>
      </c>
      <c r="M7" s="40" t="s">
        <v>16</v>
      </c>
      <c r="N7" s="12" t="s">
        <v>15</v>
      </c>
      <c r="O7" s="39" t="s">
        <v>16</v>
      </c>
      <c r="P7" s="12" t="s">
        <v>15</v>
      </c>
      <c r="Q7" s="39" t="s">
        <v>16</v>
      </c>
      <c r="R7" s="12" t="s">
        <v>15</v>
      </c>
      <c r="S7" s="39" t="s">
        <v>16</v>
      </c>
      <c r="T7" s="64" t="s">
        <v>15</v>
      </c>
      <c r="U7" s="65" t="s">
        <v>16</v>
      </c>
      <c r="V7" s="12" t="s">
        <v>15</v>
      </c>
      <c r="W7" s="66" t="s">
        <v>16</v>
      </c>
      <c r="X7" s="12" t="s">
        <v>15</v>
      </c>
      <c r="Y7" s="12" t="s">
        <v>16</v>
      </c>
      <c r="Z7" s="12" t="s">
        <v>15</v>
      </c>
      <c r="AA7" s="39" t="s">
        <v>16</v>
      </c>
      <c r="AB7" s="12" t="s">
        <v>15</v>
      </c>
      <c r="AC7" s="12" t="s">
        <v>16</v>
      </c>
      <c r="AD7" s="277"/>
    </row>
    <row r="8" spans="1:60" s="2" customFormat="1" ht="15" customHeight="1">
      <c r="A8" s="13">
        <v>1</v>
      </c>
      <c r="B8" s="13">
        <v>2</v>
      </c>
      <c r="C8" s="14">
        <v>3</v>
      </c>
      <c r="D8" s="14">
        <v>4</v>
      </c>
      <c r="E8" s="15">
        <v>5</v>
      </c>
      <c r="F8" s="270">
        <v>6</v>
      </c>
      <c r="G8" s="271"/>
      <c r="H8" s="270">
        <v>7</v>
      </c>
      <c r="I8" s="271"/>
      <c r="J8" s="270">
        <v>8</v>
      </c>
      <c r="K8" s="273"/>
      <c r="L8" s="273"/>
      <c r="M8" s="273"/>
      <c r="N8" s="270">
        <v>9</v>
      </c>
      <c r="O8" s="271"/>
      <c r="P8" s="270">
        <v>10</v>
      </c>
      <c r="Q8" s="271"/>
      <c r="R8" s="270">
        <v>11</v>
      </c>
      <c r="S8" s="271"/>
      <c r="T8" s="268">
        <v>12</v>
      </c>
      <c r="U8" s="269"/>
      <c r="V8" s="270" t="s">
        <v>253</v>
      </c>
      <c r="W8" s="271"/>
      <c r="X8" s="270" t="s">
        <v>254</v>
      </c>
      <c r="Y8" s="271"/>
      <c r="Z8" s="270" t="s">
        <v>255</v>
      </c>
      <c r="AA8" s="271"/>
      <c r="AB8" s="272" t="s">
        <v>257</v>
      </c>
      <c r="AC8" s="272"/>
      <c r="AD8" s="15">
        <v>17</v>
      </c>
    </row>
    <row r="9" spans="1:60" s="3" customFormat="1" ht="41.25" customHeight="1">
      <c r="A9" s="16"/>
      <c r="B9" s="17" t="s">
        <v>17</v>
      </c>
      <c r="C9" s="17" t="s">
        <v>18</v>
      </c>
      <c r="D9" s="162" t="s">
        <v>202</v>
      </c>
      <c r="E9" s="16" t="s">
        <v>203</v>
      </c>
      <c r="F9" s="16">
        <v>100</v>
      </c>
      <c r="G9" s="41">
        <v>133762520774</v>
      </c>
      <c r="H9" s="16"/>
      <c r="I9" s="42"/>
      <c r="J9" s="43">
        <v>100</v>
      </c>
      <c r="K9" s="42">
        <v>67397582104</v>
      </c>
      <c r="L9" s="16">
        <v>100</v>
      </c>
      <c r="M9" s="41">
        <f>M10+M13+M15+M20</f>
        <v>33864496441</v>
      </c>
      <c r="N9" s="63">
        <v>2.9</v>
      </c>
      <c r="O9" s="41">
        <f>O10+O13+O15+O20</f>
        <v>6899570560</v>
      </c>
      <c r="P9" s="63">
        <v>7.78</v>
      </c>
      <c r="Q9" s="41">
        <f>Q10+Q13+Q15+Q20</f>
        <v>11298367819</v>
      </c>
      <c r="R9" s="16"/>
      <c r="S9" s="41"/>
      <c r="T9" s="63"/>
      <c r="U9" s="67"/>
      <c r="V9" s="63">
        <f>(N9+P9+R9+T9)</f>
        <v>10.68</v>
      </c>
      <c r="W9" s="42">
        <f t="shared" ref="W9:W30" si="0">O9+Q9+S9+U9</f>
        <v>18197938379</v>
      </c>
      <c r="X9" s="68">
        <f>V9/L9*100</f>
        <v>10.68</v>
      </c>
      <c r="Y9" s="68">
        <f>W9/M9*100</f>
        <v>53.737513595411443</v>
      </c>
      <c r="Z9" s="63">
        <f>H9+V9</f>
        <v>10.68</v>
      </c>
      <c r="AA9" s="82">
        <f>I9+W9</f>
        <v>18197938379</v>
      </c>
      <c r="AB9" s="63">
        <f>Z9/F9*100</f>
        <v>10.68</v>
      </c>
      <c r="AC9" s="63">
        <f>AA9/G9*100</f>
        <v>13.604661659858023</v>
      </c>
      <c r="AD9" s="83"/>
    </row>
    <row r="10" spans="1:60" s="4" customFormat="1" ht="41.25" customHeight="1">
      <c r="A10" s="19"/>
      <c r="B10" s="20" t="s">
        <v>19</v>
      </c>
      <c r="C10" s="20" t="s">
        <v>20</v>
      </c>
      <c r="D10" s="207" t="s">
        <v>21</v>
      </c>
      <c r="E10" s="19" t="s">
        <v>218</v>
      </c>
      <c r="F10" s="19"/>
      <c r="G10" s="44"/>
      <c r="H10" s="19"/>
      <c r="I10" s="44"/>
      <c r="J10" s="45">
        <f t="shared" ref="J10:O10" si="1">SUM(J11:J12)</f>
        <v>6</v>
      </c>
      <c r="K10" s="44">
        <f t="shared" si="1"/>
        <v>30000000</v>
      </c>
      <c r="L10" s="19">
        <f t="shared" si="1"/>
        <v>6</v>
      </c>
      <c r="M10" s="46">
        <f t="shared" si="1"/>
        <v>30000000</v>
      </c>
      <c r="N10" s="19">
        <v>1.25</v>
      </c>
      <c r="O10" s="46">
        <f t="shared" si="1"/>
        <v>800000</v>
      </c>
      <c r="P10" s="19">
        <v>1.5</v>
      </c>
      <c r="Q10" s="44">
        <f>SUM(Q11:Q12)</f>
        <v>3300000</v>
      </c>
      <c r="R10" s="19"/>
      <c r="S10" s="44"/>
      <c r="T10" s="19"/>
      <c r="U10" s="69"/>
      <c r="V10" s="19">
        <f>N10+P10+R10+T10</f>
        <v>2.75</v>
      </c>
      <c r="W10" s="44">
        <f t="shared" si="0"/>
        <v>4100000</v>
      </c>
      <c r="X10" s="70">
        <f t="shared" ref="X10:X73" si="2">V10/L10*100</f>
        <v>45.833333333333329</v>
      </c>
      <c r="Y10" s="70">
        <f t="shared" ref="Y10:Y73" si="3">W10/M10*100</f>
        <v>13.666666666666666</v>
      </c>
      <c r="Z10" s="19"/>
      <c r="AA10" s="84"/>
      <c r="AB10" s="19"/>
      <c r="AC10" s="85"/>
      <c r="AD10" s="86"/>
    </row>
    <row r="11" spans="1:60" ht="28.5" customHeight="1">
      <c r="A11" s="22"/>
      <c r="B11" s="23" t="s">
        <v>22</v>
      </c>
      <c r="C11" s="23" t="s">
        <v>23</v>
      </c>
      <c r="D11" s="178" t="s">
        <v>158</v>
      </c>
      <c r="E11" s="22" t="s">
        <v>218</v>
      </c>
      <c r="F11" s="25"/>
      <c r="G11" s="47"/>
      <c r="H11" s="25"/>
      <c r="I11" s="47"/>
      <c r="J11" s="48">
        <v>2</v>
      </c>
      <c r="K11" s="49">
        <v>15000000</v>
      </c>
      <c r="L11" s="22">
        <v>2</v>
      </c>
      <c r="M11" s="50">
        <v>15000000</v>
      </c>
      <c r="N11" s="22">
        <v>0</v>
      </c>
      <c r="O11" s="50">
        <v>0</v>
      </c>
      <c r="P11" s="22">
        <v>0</v>
      </c>
      <c r="Q11" s="50">
        <v>1500000</v>
      </c>
      <c r="R11" s="22"/>
      <c r="S11" s="50"/>
      <c r="T11" s="22"/>
      <c r="U11" s="71"/>
      <c r="V11" s="22">
        <f t="shared" ref="V11:V12" si="4">N11+P11+R11+T11</f>
        <v>0</v>
      </c>
      <c r="W11" s="72">
        <f t="shared" si="0"/>
        <v>1500000</v>
      </c>
      <c r="X11" s="73">
        <f t="shared" si="2"/>
        <v>0</v>
      </c>
      <c r="Y11" s="73">
        <f t="shared" si="3"/>
        <v>10</v>
      </c>
      <c r="Z11" s="22"/>
      <c r="AA11" s="87"/>
      <c r="AB11" s="22"/>
      <c r="AC11" s="88"/>
      <c r="AD11" s="24"/>
    </row>
    <row r="12" spans="1:60" ht="33" customHeight="1">
      <c r="A12" s="22"/>
      <c r="B12" s="23" t="s">
        <v>24</v>
      </c>
      <c r="C12" s="23" t="s">
        <v>25</v>
      </c>
      <c r="D12" s="178" t="s">
        <v>159</v>
      </c>
      <c r="E12" s="22" t="s">
        <v>219</v>
      </c>
      <c r="F12" s="25"/>
      <c r="G12" s="47"/>
      <c r="H12" s="25"/>
      <c r="I12" s="47"/>
      <c r="J12" s="48">
        <v>4</v>
      </c>
      <c r="K12" s="49">
        <v>15000000</v>
      </c>
      <c r="L12" s="22">
        <v>4</v>
      </c>
      <c r="M12" s="50">
        <v>15000000</v>
      </c>
      <c r="N12" s="22">
        <v>1.25</v>
      </c>
      <c r="O12" s="50">
        <v>800000</v>
      </c>
      <c r="P12" s="22">
        <v>1.5</v>
      </c>
      <c r="Q12" s="50">
        <v>1800000</v>
      </c>
      <c r="R12" s="22"/>
      <c r="S12" s="50"/>
      <c r="T12" s="22"/>
      <c r="U12" s="71"/>
      <c r="V12" s="22">
        <f t="shared" si="4"/>
        <v>2.75</v>
      </c>
      <c r="W12" s="72">
        <f t="shared" si="0"/>
        <v>2600000</v>
      </c>
      <c r="X12" s="73">
        <f t="shared" si="2"/>
        <v>68.75</v>
      </c>
      <c r="Y12" s="73">
        <f t="shared" si="3"/>
        <v>17.333333333333336</v>
      </c>
      <c r="Z12" s="22"/>
      <c r="AA12" s="87"/>
      <c r="AB12" s="22"/>
      <c r="AC12" s="88"/>
      <c r="AD12" s="24"/>
    </row>
    <row r="13" spans="1:60" s="4" customFormat="1" ht="27.75" customHeight="1">
      <c r="A13" s="19"/>
      <c r="B13" s="20" t="s">
        <v>26</v>
      </c>
      <c r="C13" s="20" t="s">
        <v>27</v>
      </c>
      <c r="D13" s="21" t="s">
        <v>244</v>
      </c>
      <c r="E13" s="19" t="s">
        <v>225</v>
      </c>
      <c r="F13" s="19"/>
      <c r="G13" s="44"/>
      <c r="H13" s="19"/>
      <c r="I13" s="44"/>
      <c r="J13" s="45">
        <v>14</v>
      </c>
      <c r="K13" s="44">
        <f t="shared" ref="K13:O13" si="5">K14</f>
        <v>25002253859</v>
      </c>
      <c r="L13" s="19">
        <v>14</v>
      </c>
      <c r="M13" s="46">
        <f t="shared" si="5"/>
        <v>26102084781</v>
      </c>
      <c r="N13" s="19">
        <v>3</v>
      </c>
      <c r="O13" s="46">
        <f t="shared" si="5"/>
        <v>6814490560</v>
      </c>
      <c r="P13" s="19">
        <v>5</v>
      </c>
      <c r="Q13" s="46">
        <f>Q14</f>
        <v>10893234810</v>
      </c>
      <c r="R13" s="19"/>
      <c r="S13" s="46"/>
      <c r="T13" s="19"/>
      <c r="U13" s="69"/>
      <c r="V13" s="19">
        <f t="shared" ref="V13:V30" si="6">N13+P13+R13+T13</f>
        <v>8</v>
      </c>
      <c r="W13" s="44">
        <f t="shared" si="0"/>
        <v>17707725370</v>
      </c>
      <c r="X13" s="228">
        <f t="shared" si="2"/>
        <v>57.142857142857139</v>
      </c>
      <c r="Y13" s="228">
        <f t="shared" si="3"/>
        <v>67.84027221798641</v>
      </c>
      <c r="Z13" s="19"/>
      <c r="AA13" s="84"/>
      <c r="AB13" s="19"/>
      <c r="AC13" s="85"/>
      <c r="AD13" s="86"/>
    </row>
    <row r="14" spans="1:60" ht="25.5">
      <c r="A14" s="22"/>
      <c r="B14" s="23" t="s">
        <v>28</v>
      </c>
      <c r="C14" s="23" t="s">
        <v>29</v>
      </c>
      <c r="D14" s="24" t="s">
        <v>160</v>
      </c>
      <c r="E14" s="22" t="s">
        <v>223</v>
      </c>
      <c r="F14" s="22"/>
      <c r="G14" s="49"/>
      <c r="H14" s="22"/>
      <c r="I14" s="49"/>
      <c r="J14" s="48" t="s">
        <v>224</v>
      </c>
      <c r="K14" s="49">
        <v>25002253859</v>
      </c>
      <c r="L14" s="22">
        <v>92</v>
      </c>
      <c r="M14" s="50">
        <v>26102084781</v>
      </c>
      <c r="N14" s="22">
        <v>92</v>
      </c>
      <c r="O14" s="50">
        <v>6814490560</v>
      </c>
      <c r="P14" s="22">
        <v>92</v>
      </c>
      <c r="Q14" s="50">
        <v>10893234810</v>
      </c>
      <c r="R14" s="22"/>
      <c r="S14" s="50"/>
      <c r="T14" s="22"/>
      <c r="U14" s="71"/>
      <c r="V14" s="22">
        <f t="shared" si="6"/>
        <v>184</v>
      </c>
      <c r="W14" s="72">
        <f t="shared" si="0"/>
        <v>17707725370</v>
      </c>
      <c r="X14" s="73">
        <f t="shared" si="2"/>
        <v>200</v>
      </c>
      <c r="Y14" s="73">
        <f t="shared" si="3"/>
        <v>67.84027221798641</v>
      </c>
      <c r="Z14" s="74"/>
      <c r="AA14" s="89"/>
      <c r="AB14" s="74"/>
      <c r="AC14" s="90"/>
      <c r="AD14" s="24"/>
    </row>
    <row r="15" spans="1:60" s="4" customFormat="1" ht="41.25" customHeight="1">
      <c r="A15" s="19"/>
      <c r="B15" s="20" t="s">
        <v>48</v>
      </c>
      <c r="C15" s="20" t="s">
        <v>49</v>
      </c>
      <c r="D15" s="21" t="s">
        <v>50</v>
      </c>
      <c r="E15" s="19" t="s">
        <v>221</v>
      </c>
      <c r="F15" s="19"/>
      <c r="G15" s="44"/>
      <c r="H15" s="19"/>
      <c r="I15" s="44"/>
      <c r="J15" s="45">
        <f>J16+J18+J19</f>
        <v>808</v>
      </c>
      <c r="K15" s="44">
        <f>SUM(K16:K19)</f>
        <v>16526400950</v>
      </c>
      <c r="L15" s="19">
        <f t="shared" ref="L15" si="7">L16+L18+L19</f>
        <v>830</v>
      </c>
      <c r="M15" s="46">
        <f t="shared" ref="M15" si="8">M16+M18+M19</f>
        <v>6169150925</v>
      </c>
      <c r="N15" s="19">
        <v>0</v>
      </c>
      <c r="O15" s="46">
        <f t="shared" ref="O15" si="9">O16+O18+O19</f>
        <v>0</v>
      </c>
      <c r="P15" s="19">
        <v>0</v>
      </c>
      <c r="Q15" s="46">
        <f>SUM(Q16:Q19)</f>
        <v>0</v>
      </c>
      <c r="R15" s="19"/>
      <c r="S15" s="46"/>
      <c r="T15" s="19"/>
      <c r="U15" s="69"/>
      <c r="V15" s="19">
        <f t="shared" si="6"/>
        <v>0</v>
      </c>
      <c r="W15" s="44">
        <f t="shared" si="0"/>
        <v>0</v>
      </c>
      <c r="X15" s="70">
        <f t="shared" si="2"/>
        <v>0</v>
      </c>
      <c r="Y15" s="70">
        <f t="shared" si="3"/>
        <v>0</v>
      </c>
      <c r="Z15" s="19"/>
      <c r="AA15" s="84"/>
      <c r="AB15" s="19"/>
      <c r="AC15" s="85"/>
      <c r="AD15" s="86"/>
    </row>
    <row r="16" spans="1:60" s="5" customFormat="1" ht="54" customHeight="1">
      <c r="A16" s="26"/>
      <c r="B16" s="27" t="s">
        <v>51</v>
      </c>
      <c r="C16" s="28" t="s">
        <v>52</v>
      </c>
      <c r="D16" s="182" t="s">
        <v>167</v>
      </c>
      <c r="E16" s="167" t="s">
        <v>221</v>
      </c>
      <c r="F16" s="167"/>
      <c r="G16" s="166"/>
      <c r="H16" s="167"/>
      <c r="I16" s="166"/>
      <c r="J16" s="165">
        <v>42</v>
      </c>
      <c r="K16" s="166">
        <v>7292200000</v>
      </c>
      <c r="L16" s="167">
        <v>0</v>
      </c>
      <c r="M16" s="101">
        <v>0</v>
      </c>
      <c r="N16" s="167">
        <v>0</v>
      </c>
      <c r="O16" s="56">
        <v>0</v>
      </c>
      <c r="P16" s="167">
        <v>0</v>
      </c>
      <c r="Q16" s="101">
        <v>0</v>
      </c>
      <c r="R16" s="167"/>
      <c r="S16" s="196"/>
      <c r="T16" s="167"/>
      <c r="U16" s="197"/>
      <c r="V16" s="22">
        <f t="shared" si="6"/>
        <v>0</v>
      </c>
      <c r="W16" s="59">
        <f t="shared" si="0"/>
        <v>0</v>
      </c>
      <c r="X16" s="73" t="e">
        <f t="shared" si="2"/>
        <v>#DIV/0!</v>
      </c>
      <c r="Y16" s="73" t="e">
        <f t="shared" si="3"/>
        <v>#DIV/0!</v>
      </c>
      <c r="Z16" s="233"/>
      <c r="AA16" s="234"/>
      <c r="AB16" s="233"/>
      <c r="AC16" s="235"/>
      <c r="AD16" s="93"/>
    </row>
    <row r="17" spans="1:30" s="5" customFormat="1" ht="38.25">
      <c r="A17" s="26"/>
      <c r="B17" s="27" t="s">
        <v>229</v>
      </c>
      <c r="C17" s="28" t="s">
        <v>230</v>
      </c>
      <c r="D17" s="182" t="s">
        <v>231</v>
      </c>
      <c r="E17" s="167" t="s">
        <v>221</v>
      </c>
      <c r="F17" s="167"/>
      <c r="G17" s="166"/>
      <c r="H17" s="167"/>
      <c r="I17" s="166"/>
      <c r="J17" s="165">
        <v>29</v>
      </c>
      <c r="K17" s="166">
        <v>1982950000</v>
      </c>
      <c r="L17" s="167">
        <v>0</v>
      </c>
      <c r="M17" s="101">
        <v>0</v>
      </c>
      <c r="N17" s="167">
        <v>0</v>
      </c>
      <c r="O17" s="56">
        <v>0</v>
      </c>
      <c r="P17" s="167">
        <v>0</v>
      </c>
      <c r="Q17" s="101">
        <v>0</v>
      </c>
      <c r="R17" s="167"/>
      <c r="S17" s="196"/>
      <c r="T17" s="167"/>
      <c r="U17" s="197"/>
      <c r="V17" s="22"/>
      <c r="W17" s="59">
        <f t="shared" si="0"/>
        <v>0</v>
      </c>
      <c r="X17" s="73" t="e">
        <f t="shared" si="2"/>
        <v>#DIV/0!</v>
      </c>
      <c r="Y17" s="73" t="e">
        <f t="shared" si="3"/>
        <v>#DIV/0!</v>
      </c>
      <c r="Z17" s="233"/>
      <c r="AA17" s="234"/>
      <c r="AB17" s="233"/>
      <c r="AC17" s="235"/>
      <c r="AD17" s="93"/>
    </row>
    <row r="18" spans="1:30">
      <c r="A18" s="26"/>
      <c r="B18" s="27" t="s">
        <v>53</v>
      </c>
      <c r="C18" s="28" t="s">
        <v>54</v>
      </c>
      <c r="D18" s="28" t="s">
        <v>168</v>
      </c>
      <c r="E18" s="22" t="s">
        <v>221</v>
      </c>
      <c r="F18" s="25"/>
      <c r="G18" s="60"/>
      <c r="H18" s="22"/>
      <c r="I18" s="61"/>
      <c r="J18" s="62">
        <v>600</v>
      </c>
      <c r="K18" s="72">
        <v>940000000</v>
      </c>
      <c r="L18" s="22">
        <v>522</v>
      </c>
      <c r="M18" s="101">
        <v>940000000</v>
      </c>
      <c r="N18" s="22">
        <v>0</v>
      </c>
      <c r="O18" s="56">
        <v>0</v>
      </c>
      <c r="P18" s="22">
        <v>0</v>
      </c>
      <c r="Q18" s="101">
        <v>0</v>
      </c>
      <c r="R18" s="22"/>
      <c r="S18" s="101"/>
      <c r="T18" s="22"/>
      <c r="U18" s="71"/>
      <c r="V18" s="22">
        <f t="shared" si="6"/>
        <v>0</v>
      </c>
      <c r="W18" s="59">
        <f>O18+Q18+S18+U18</f>
        <v>0</v>
      </c>
      <c r="X18" s="73">
        <f t="shared" si="2"/>
        <v>0</v>
      </c>
      <c r="Y18" s="73">
        <f t="shared" si="3"/>
        <v>0</v>
      </c>
      <c r="Z18" s="74"/>
      <c r="AA18" s="89"/>
      <c r="AB18" s="74"/>
      <c r="AC18" s="90"/>
      <c r="AD18" s="28"/>
    </row>
    <row r="19" spans="1:30" ht="30.6" customHeight="1">
      <c r="A19" s="26"/>
      <c r="B19" s="27" t="s">
        <v>55</v>
      </c>
      <c r="C19" s="28" t="s">
        <v>56</v>
      </c>
      <c r="D19" s="28" t="s">
        <v>169</v>
      </c>
      <c r="E19" s="22" t="s">
        <v>221</v>
      </c>
      <c r="F19" s="25"/>
      <c r="G19" s="60"/>
      <c r="H19" s="22"/>
      <c r="I19" s="61"/>
      <c r="J19" s="62">
        <v>166</v>
      </c>
      <c r="K19" s="72">
        <v>6311250950</v>
      </c>
      <c r="L19" s="22">
        <v>308</v>
      </c>
      <c r="M19" s="101">
        <v>5229150925</v>
      </c>
      <c r="N19" s="22">
        <v>0</v>
      </c>
      <c r="O19" s="56">
        <v>0</v>
      </c>
      <c r="P19" s="22">
        <v>0</v>
      </c>
      <c r="Q19" s="56">
        <v>0</v>
      </c>
      <c r="R19" s="22"/>
      <c r="S19" s="56"/>
      <c r="T19" s="22"/>
      <c r="U19" s="75"/>
      <c r="V19" s="81">
        <f t="shared" si="6"/>
        <v>0</v>
      </c>
      <c r="W19" s="59">
        <f>O19+Q19+S19+U19</f>
        <v>0</v>
      </c>
      <c r="X19" s="73">
        <f t="shared" si="2"/>
        <v>0</v>
      </c>
      <c r="Y19" s="73">
        <f t="shared" si="3"/>
        <v>0</v>
      </c>
      <c r="Z19" s="77"/>
      <c r="AA19" s="94"/>
      <c r="AB19" s="77"/>
      <c r="AC19" s="95"/>
      <c r="AD19" s="96"/>
    </row>
    <row r="20" spans="1:30" s="4" customFormat="1" ht="41.25" customHeight="1">
      <c r="A20" s="19"/>
      <c r="B20" s="20" t="s">
        <v>57</v>
      </c>
      <c r="C20" s="20" t="s">
        <v>58</v>
      </c>
      <c r="D20" s="21" t="s">
        <v>59</v>
      </c>
      <c r="E20" s="19" t="s">
        <v>221</v>
      </c>
      <c r="F20" s="97"/>
      <c r="G20" s="55"/>
      <c r="H20" s="19"/>
      <c r="I20" s="55"/>
      <c r="J20" s="45">
        <f>SUM(J21:J24)</f>
        <v>365</v>
      </c>
      <c r="K20" s="44">
        <f>SUM(K21:K24)</f>
        <v>1563260735</v>
      </c>
      <c r="L20" s="19">
        <f>SUM(L21:L24)</f>
        <v>365</v>
      </c>
      <c r="M20" s="46">
        <f>SUM(M21:M24)</f>
        <v>1563260735</v>
      </c>
      <c r="N20" s="19">
        <v>31</v>
      </c>
      <c r="O20" s="46">
        <f>O21+O22+O23+O24</f>
        <v>84280000</v>
      </c>
      <c r="P20" s="19">
        <v>88</v>
      </c>
      <c r="Q20" s="46">
        <f>SUM(Q21:Q24)</f>
        <v>401833009</v>
      </c>
      <c r="R20" s="19"/>
      <c r="S20" s="46"/>
      <c r="T20" s="19"/>
      <c r="U20" s="69"/>
      <c r="V20" s="19">
        <f t="shared" si="6"/>
        <v>119</v>
      </c>
      <c r="W20" s="44">
        <f t="shared" ref="W20:W21" si="10">O20+Q20+S20+U20</f>
        <v>486113009</v>
      </c>
      <c r="X20" s="70">
        <f t="shared" si="2"/>
        <v>32.602739726027394</v>
      </c>
      <c r="Y20" s="70">
        <f t="shared" si="3"/>
        <v>31.096092808855712</v>
      </c>
      <c r="Z20" s="19"/>
      <c r="AA20" s="107"/>
      <c r="AB20" s="19"/>
      <c r="AC20" s="108"/>
      <c r="AD20" s="86"/>
    </row>
    <row r="21" spans="1:30" ht="60.95" customHeight="1">
      <c r="A21" s="26"/>
      <c r="B21" s="27" t="s">
        <v>60</v>
      </c>
      <c r="C21" s="28" t="s">
        <v>61</v>
      </c>
      <c r="D21" s="28" t="s">
        <v>170</v>
      </c>
      <c r="E21" s="183" t="s">
        <v>221</v>
      </c>
      <c r="F21" s="36"/>
      <c r="G21" s="98"/>
      <c r="H21" s="35"/>
      <c r="I21" s="98"/>
      <c r="J21" s="48">
        <v>85</v>
      </c>
      <c r="K21" s="49">
        <v>426816135</v>
      </c>
      <c r="L21" s="22">
        <v>85</v>
      </c>
      <c r="M21" s="50">
        <v>426816135</v>
      </c>
      <c r="N21" s="35">
        <v>0</v>
      </c>
      <c r="O21" s="50">
        <v>51066000</v>
      </c>
      <c r="P21" s="35">
        <v>21</v>
      </c>
      <c r="Q21" s="52">
        <v>193163165</v>
      </c>
      <c r="R21" s="35"/>
      <c r="S21" s="52"/>
      <c r="T21" s="35"/>
      <c r="U21" s="75"/>
      <c r="V21" s="35">
        <f t="shared" si="6"/>
        <v>21</v>
      </c>
      <c r="W21" s="59">
        <f t="shared" si="10"/>
        <v>244229165</v>
      </c>
      <c r="X21" s="76">
        <f t="shared" si="2"/>
        <v>24.705882352941178</v>
      </c>
      <c r="Y21" s="76">
        <f t="shared" si="3"/>
        <v>57.221165033978863</v>
      </c>
      <c r="Z21" s="77"/>
      <c r="AA21" s="94"/>
      <c r="AB21" s="77"/>
      <c r="AC21" s="95"/>
      <c r="AD21" s="28"/>
    </row>
    <row r="22" spans="1:30" ht="28.5" customHeight="1">
      <c r="A22" s="22"/>
      <c r="B22" s="23" t="s">
        <v>62</v>
      </c>
      <c r="C22" s="23" t="s">
        <v>63</v>
      </c>
      <c r="D22" s="24" t="s">
        <v>171</v>
      </c>
      <c r="E22" s="170" t="s">
        <v>221</v>
      </c>
      <c r="F22" s="25"/>
      <c r="G22" s="47"/>
      <c r="H22" s="22"/>
      <c r="I22" s="47"/>
      <c r="J22" s="48">
        <v>139</v>
      </c>
      <c r="K22" s="49">
        <v>143705000</v>
      </c>
      <c r="L22" s="22">
        <v>139</v>
      </c>
      <c r="M22" s="50">
        <v>143705000</v>
      </c>
      <c r="N22" s="22">
        <v>30</v>
      </c>
      <c r="O22" s="54">
        <v>15910000</v>
      </c>
      <c r="P22" s="22">
        <v>66</v>
      </c>
      <c r="Q22" s="50">
        <v>34940000</v>
      </c>
      <c r="R22" s="22"/>
      <c r="S22" s="50"/>
      <c r="T22" s="22"/>
      <c r="U22" s="71"/>
      <c r="V22" s="22">
        <f t="shared" si="6"/>
        <v>96</v>
      </c>
      <c r="W22" s="72">
        <f t="shared" ref="W22:W23" si="11">O22+Q22+S22+U22</f>
        <v>50850000</v>
      </c>
      <c r="X22" s="73">
        <f t="shared" si="2"/>
        <v>69.064748201438846</v>
      </c>
      <c r="Y22" s="73">
        <f t="shared" si="3"/>
        <v>35.384990083852337</v>
      </c>
      <c r="Z22" s="74"/>
      <c r="AA22" s="109"/>
      <c r="AB22" s="74"/>
      <c r="AC22" s="110"/>
      <c r="AD22" s="24"/>
    </row>
    <row r="23" spans="1:30" ht="27.75" customHeight="1">
      <c r="A23" s="26"/>
      <c r="B23" s="27" t="s">
        <v>64</v>
      </c>
      <c r="C23" s="28" t="s">
        <v>65</v>
      </c>
      <c r="D23" s="28" t="s">
        <v>172</v>
      </c>
      <c r="E23" s="221" t="s">
        <v>221</v>
      </c>
      <c r="F23" s="36"/>
      <c r="G23" s="98"/>
      <c r="H23" s="35"/>
      <c r="I23" s="98"/>
      <c r="J23" s="222">
        <v>1</v>
      </c>
      <c r="K23" s="223">
        <v>957739600</v>
      </c>
      <c r="L23" s="26">
        <v>1</v>
      </c>
      <c r="M23" s="223">
        <v>957739600</v>
      </c>
      <c r="N23" s="26">
        <v>1</v>
      </c>
      <c r="O23" s="223">
        <v>17304000</v>
      </c>
      <c r="P23" s="35">
        <v>1</v>
      </c>
      <c r="Q23" s="52">
        <v>173729844</v>
      </c>
      <c r="R23" s="35"/>
      <c r="S23" s="103"/>
      <c r="T23" s="35"/>
      <c r="U23" s="104"/>
      <c r="V23" s="35">
        <f t="shared" si="6"/>
        <v>2</v>
      </c>
      <c r="W23" s="59">
        <f t="shared" si="11"/>
        <v>191033844</v>
      </c>
      <c r="X23" s="76">
        <f t="shared" si="2"/>
        <v>200</v>
      </c>
      <c r="Y23" s="76">
        <f t="shared" si="3"/>
        <v>19.946324032127315</v>
      </c>
      <c r="Z23" s="77"/>
      <c r="AA23" s="94"/>
      <c r="AB23" s="77"/>
      <c r="AC23" s="95"/>
      <c r="AD23" s="28"/>
    </row>
    <row r="24" spans="1:30" ht="56.25" customHeight="1">
      <c r="A24" s="22"/>
      <c r="B24" s="23" t="s">
        <v>66</v>
      </c>
      <c r="C24" s="23" t="s">
        <v>67</v>
      </c>
      <c r="D24" s="24" t="s">
        <v>173</v>
      </c>
      <c r="E24" s="170" t="s">
        <v>221</v>
      </c>
      <c r="F24" s="25"/>
      <c r="G24" s="47"/>
      <c r="H24" s="22"/>
      <c r="I24" s="47"/>
      <c r="J24" s="48">
        <v>140</v>
      </c>
      <c r="K24" s="49">
        <v>35000000</v>
      </c>
      <c r="L24" s="22">
        <v>140</v>
      </c>
      <c r="M24" s="50">
        <v>35000000</v>
      </c>
      <c r="N24" s="22">
        <v>0</v>
      </c>
      <c r="O24" s="50">
        <v>0</v>
      </c>
      <c r="P24" s="22">
        <v>0</v>
      </c>
      <c r="Q24" s="50">
        <v>0</v>
      </c>
      <c r="R24" s="22"/>
      <c r="S24" s="50"/>
      <c r="T24" s="22"/>
      <c r="U24" s="71"/>
      <c r="V24" s="22">
        <f>SUM(N24,P24,R24,T24)</f>
        <v>0</v>
      </c>
      <c r="W24" s="72">
        <f t="shared" ref="W24" si="12">O24+Q24+S24+U24</f>
        <v>0</v>
      </c>
      <c r="X24" s="73">
        <f t="shared" si="2"/>
        <v>0</v>
      </c>
      <c r="Y24" s="73">
        <f t="shared" si="3"/>
        <v>0</v>
      </c>
      <c r="Z24" s="74"/>
      <c r="AA24" s="109"/>
      <c r="AB24" s="74"/>
      <c r="AC24" s="110"/>
      <c r="AD24" s="24"/>
    </row>
    <row r="25" spans="1:30" s="3" customFormat="1" ht="38.25">
      <c r="A25" s="16"/>
      <c r="B25" s="17" t="s">
        <v>17</v>
      </c>
      <c r="C25" s="17" t="s">
        <v>18</v>
      </c>
      <c r="D25" s="162" t="s">
        <v>207</v>
      </c>
      <c r="E25" s="163" t="s">
        <v>203</v>
      </c>
      <c r="F25" s="16">
        <v>100</v>
      </c>
      <c r="G25" s="41">
        <v>124355823117</v>
      </c>
      <c r="H25" s="16"/>
      <c r="I25" s="42"/>
      <c r="J25" s="43">
        <v>100</v>
      </c>
      <c r="K25" s="42">
        <f>K26+K29+K34</f>
        <v>30073368040</v>
      </c>
      <c r="L25" s="16">
        <v>100</v>
      </c>
      <c r="M25" s="42">
        <f>M26+M29+M34</f>
        <v>30073368040</v>
      </c>
      <c r="N25" s="102">
        <v>28</v>
      </c>
      <c r="O25" s="41">
        <f>O26+O29+O34</f>
        <v>6729064184</v>
      </c>
      <c r="P25" s="16">
        <v>20</v>
      </c>
      <c r="Q25" s="41">
        <f>Q26+Q29+Q34</f>
        <v>14056143373</v>
      </c>
      <c r="R25" s="16"/>
      <c r="S25" s="41"/>
      <c r="T25" s="16"/>
      <c r="U25" s="67"/>
      <c r="V25" s="16">
        <f t="shared" si="6"/>
        <v>48</v>
      </c>
      <c r="W25" s="42">
        <f t="shared" si="0"/>
        <v>20785207557</v>
      </c>
      <c r="X25" s="68">
        <f t="shared" si="2"/>
        <v>48</v>
      </c>
      <c r="Y25" s="68">
        <f t="shared" si="3"/>
        <v>69.114997460058348</v>
      </c>
      <c r="Z25" s="63">
        <f>H25+V25</f>
        <v>48</v>
      </c>
      <c r="AA25" s="82">
        <f>I25+W25</f>
        <v>20785207557</v>
      </c>
      <c r="AB25" s="63">
        <f>Z25/F25*100</f>
        <v>48</v>
      </c>
      <c r="AC25" s="63">
        <f>AA25/G25*100</f>
        <v>16.714301780178211</v>
      </c>
      <c r="AD25" s="83"/>
    </row>
    <row r="26" spans="1:30" s="160" customFormat="1" ht="25.5">
      <c r="A26" s="186"/>
      <c r="B26" s="187" t="s">
        <v>270</v>
      </c>
      <c r="C26" s="180" t="s">
        <v>206</v>
      </c>
      <c r="D26" s="181" t="s">
        <v>208</v>
      </c>
      <c r="E26" s="186" t="s">
        <v>221</v>
      </c>
      <c r="F26" s="186"/>
      <c r="G26" s="188"/>
      <c r="H26" s="186"/>
      <c r="I26" s="189"/>
      <c r="J26" s="190">
        <v>6</v>
      </c>
      <c r="K26" s="189">
        <f>SUM(K27:K28)</f>
        <v>105200000</v>
      </c>
      <c r="L26" s="186">
        <v>6</v>
      </c>
      <c r="M26" s="189">
        <f>SUM(M27:M28)</f>
        <v>105200000</v>
      </c>
      <c r="N26" s="186">
        <v>0</v>
      </c>
      <c r="O26" s="188">
        <f>SUM(O27:O28)</f>
        <v>0</v>
      </c>
      <c r="P26" s="186">
        <v>0</v>
      </c>
      <c r="Q26" s="188">
        <f>SUM(Q27:Q28)</f>
        <v>0</v>
      </c>
      <c r="R26" s="186"/>
      <c r="S26" s="188"/>
      <c r="T26" s="186"/>
      <c r="U26" s="191"/>
      <c r="V26" s="186"/>
      <c r="W26" s="189">
        <f t="shared" si="0"/>
        <v>0</v>
      </c>
      <c r="X26" s="192">
        <f t="shared" si="2"/>
        <v>0</v>
      </c>
      <c r="Y26" s="192">
        <f t="shared" si="3"/>
        <v>0</v>
      </c>
      <c r="Z26" s="193"/>
      <c r="AA26" s="194"/>
      <c r="AB26" s="193"/>
      <c r="AC26" s="193"/>
      <c r="AD26" s="195"/>
    </row>
    <row r="27" spans="1:30" s="179" customFormat="1" ht="25.5">
      <c r="A27" s="170"/>
      <c r="B27" s="161" t="s">
        <v>269</v>
      </c>
      <c r="C27" s="161" t="s">
        <v>204</v>
      </c>
      <c r="D27" s="164" t="s">
        <v>209</v>
      </c>
      <c r="E27" s="170" t="s">
        <v>222</v>
      </c>
      <c r="F27" s="170"/>
      <c r="G27" s="171"/>
      <c r="H27" s="170"/>
      <c r="I27" s="172"/>
      <c r="J27" s="173">
        <v>1</v>
      </c>
      <c r="K27" s="172">
        <v>80200000</v>
      </c>
      <c r="L27" s="170">
        <v>1</v>
      </c>
      <c r="M27" s="172">
        <v>80200000</v>
      </c>
      <c r="N27" s="170">
        <v>0</v>
      </c>
      <c r="O27" s="171">
        <v>0</v>
      </c>
      <c r="P27" s="170">
        <v>0</v>
      </c>
      <c r="Q27" s="171">
        <v>0</v>
      </c>
      <c r="R27" s="170"/>
      <c r="S27" s="171"/>
      <c r="T27" s="170"/>
      <c r="U27" s="174"/>
      <c r="V27" s="170"/>
      <c r="W27" s="172"/>
      <c r="X27" s="175">
        <f t="shared" si="2"/>
        <v>0</v>
      </c>
      <c r="Y27" s="175">
        <f t="shared" si="3"/>
        <v>0</v>
      </c>
      <c r="Z27" s="176"/>
      <c r="AA27" s="177"/>
      <c r="AB27" s="176"/>
      <c r="AC27" s="176"/>
      <c r="AD27" s="178"/>
    </row>
    <row r="28" spans="1:30" s="179" customFormat="1" ht="38.25">
      <c r="A28" s="170"/>
      <c r="B28" s="161" t="s">
        <v>271</v>
      </c>
      <c r="C28" s="161" t="s">
        <v>205</v>
      </c>
      <c r="D28" s="164" t="s">
        <v>210</v>
      </c>
      <c r="E28" s="170" t="s">
        <v>220</v>
      </c>
      <c r="F28" s="170"/>
      <c r="G28" s="171"/>
      <c r="H28" s="170"/>
      <c r="I28" s="172"/>
      <c r="J28" s="173">
        <v>5</v>
      </c>
      <c r="K28" s="172">
        <v>25000000</v>
      </c>
      <c r="L28" s="170">
        <v>5</v>
      </c>
      <c r="M28" s="172">
        <v>25000000</v>
      </c>
      <c r="N28" s="170">
        <v>0</v>
      </c>
      <c r="O28" s="171">
        <v>0</v>
      </c>
      <c r="P28" s="170">
        <v>0</v>
      </c>
      <c r="Q28" s="171">
        <v>0</v>
      </c>
      <c r="R28" s="170"/>
      <c r="S28" s="171"/>
      <c r="T28" s="170"/>
      <c r="U28" s="174"/>
      <c r="V28" s="170"/>
      <c r="W28" s="172"/>
      <c r="X28" s="175">
        <f t="shared" si="2"/>
        <v>0</v>
      </c>
      <c r="Y28" s="175">
        <f t="shared" si="3"/>
        <v>0</v>
      </c>
      <c r="Z28" s="176"/>
      <c r="AA28" s="177"/>
      <c r="AB28" s="176"/>
      <c r="AC28" s="176"/>
      <c r="AD28" s="178"/>
    </row>
    <row r="29" spans="1:30" s="4" customFormat="1" ht="30" customHeight="1">
      <c r="A29" s="19"/>
      <c r="B29" s="20" t="s">
        <v>30</v>
      </c>
      <c r="C29" s="20" t="s">
        <v>31</v>
      </c>
      <c r="D29" s="21" t="s">
        <v>32</v>
      </c>
      <c r="E29" s="19" t="s">
        <v>225</v>
      </c>
      <c r="F29" s="19"/>
      <c r="G29" s="44"/>
      <c r="H29" s="19"/>
      <c r="I29" s="44"/>
      <c r="J29" s="45">
        <v>12</v>
      </c>
      <c r="K29" s="44">
        <f>SUM(K30:K33)</f>
        <v>2103183340</v>
      </c>
      <c r="L29" s="19">
        <v>12</v>
      </c>
      <c r="M29" s="46">
        <f>SUM(M30:M33)</f>
        <v>2103183340</v>
      </c>
      <c r="N29" s="19">
        <v>3</v>
      </c>
      <c r="O29" s="46">
        <f>SUM(O31:O33)</f>
        <v>272180700</v>
      </c>
      <c r="P29" s="19">
        <v>3</v>
      </c>
      <c r="Q29" s="46">
        <f>SUM(Q30:Q33)</f>
        <v>822203897</v>
      </c>
      <c r="R29" s="19"/>
      <c r="S29" s="46"/>
      <c r="T29" s="19"/>
      <c r="U29" s="69"/>
      <c r="V29" s="19">
        <f t="shared" si="6"/>
        <v>6</v>
      </c>
      <c r="W29" s="44">
        <f t="shared" si="0"/>
        <v>1094384597</v>
      </c>
      <c r="X29" s="70">
        <f t="shared" si="2"/>
        <v>50</v>
      </c>
      <c r="Y29" s="70">
        <f t="shared" si="3"/>
        <v>52.034674114525835</v>
      </c>
      <c r="Z29" s="19"/>
      <c r="AA29" s="84"/>
      <c r="AB29" s="19"/>
      <c r="AC29" s="85"/>
      <c r="AD29" s="86"/>
    </row>
    <row r="30" spans="1:30" ht="28.5" customHeight="1">
      <c r="A30" s="26"/>
      <c r="B30" s="27" t="s">
        <v>33</v>
      </c>
      <c r="C30" s="28" t="s">
        <v>34</v>
      </c>
      <c r="D30" s="28" t="s">
        <v>161</v>
      </c>
      <c r="E30" s="26" t="s">
        <v>222</v>
      </c>
      <c r="F30" s="29"/>
      <c r="G30" s="51"/>
      <c r="H30" s="26"/>
      <c r="I30" s="51"/>
      <c r="J30" s="222">
        <v>11</v>
      </c>
      <c r="K30" s="223">
        <v>219774700</v>
      </c>
      <c r="L30" s="26">
        <v>11</v>
      </c>
      <c r="M30" s="223">
        <v>219774700</v>
      </c>
      <c r="N30" s="26">
        <v>33</v>
      </c>
      <c r="O30" s="223">
        <v>20318470</v>
      </c>
      <c r="P30" s="26">
        <v>33</v>
      </c>
      <c r="Q30" s="52">
        <v>57005840</v>
      </c>
      <c r="R30" s="26"/>
      <c r="S30" s="52"/>
      <c r="T30" s="26"/>
      <c r="U30" s="75"/>
      <c r="V30" s="26">
        <f t="shared" si="6"/>
        <v>66</v>
      </c>
      <c r="W30" s="59">
        <f t="shared" si="0"/>
        <v>77324310</v>
      </c>
      <c r="X30" s="76">
        <f t="shared" si="2"/>
        <v>600</v>
      </c>
      <c r="Y30" s="76">
        <f t="shared" si="3"/>
        <v>35.183444682213192</v>
      </c>
      <c r="Z30" s="77"/>
      <c r="AA30" s="91"/>
      <c r="AB30" s="77"/>
      <c r="AC30" s="92"/>
      <c r="AD30" s="28"/>
    </row>
    <row r="31" spans="1:30" ht="30" customHeight="1">
      <c r="A31" s="22"/>
      <c r="B31" s="23" t="s">
        <v>35</v>
      </c>
      <c r="C31" s="23" t="s">
        <v>36</v>
      </c>
      <c r="D31" s="24" t="s">
        <v>162</v>
      </c>
      <c r="E31" s="22" t="s">
        <v>222</v>
      </c>
      <c r="F31" s="25"/>
      <c r="G31" s="47"/>
      <c r="H31" s="22"/>
      <c r="I31" s="47"/>
      <c r="J31" s="48">
        <v>4</v>
      </c>
      <c r="K31" s="49">
        <v>786284700</v>
      </c>
      <c r="L31" s="22">
        <v>4</v>
      </c>
      <c r="M31" s="50">
        <v>786284700</v>
      </c>
      <c r="N31" s="22">
        <v>12</v>
      </c>
      <c r="O31" s="50">
        <v>166623100</v>
      </c>
      <c r="P31" s="22">
        <v>12</v>
      </c>
      <c r="Q31" s="50">
        <v>347356250</v>
      </c>
      <c r="R31" s="22"/>
      <c r="S31" s="50"/>
      <c r="T31" s="22"/>
      <c r="U31" s="71"/>
      <c r="V31" s="22">
        <f t="shared" ref="V31:V35" si="13">N31+P31+R31+T31</f>
        <v>24</v>
      </c>
      <c r="W31" s="72">
        <f t="shared" ref="W31:W35" si="14">O31+Q31+S31+U31</f>
        <v>513979350</v>
      </c>
      <c r="X31" s="73">
        <f t="shared" si="2"/>
        <v>600</v>
      </c>
      <c r="Y31" s="73">
        <f t="shared" si="3"/>
        <v>65.368097586027034</v>
      </c>
      <c r="Z31" s="74"/>
      <c r="AA31" s="89"/>
      <c r="AB31" s="74"/>
      <c r="AC31" s="90"/>
      <c r="AD31" s="24"/>
    </row>
    <row r="32" spans="1:30" ht="28.5" customHeight="1">
      <c r="A32" s="22"/>
      <c r="B32" s="23" t="s">
        <v>37</v>
      </c>
      <c r="C32" s="23" t="s">
        <v>38</v>
      </c>
      <c r="D32" s="24" t="s">
        <v>163</v>
      </c>
      <c r="E32" s="22" t="s">
        <v>222</v>
      </c>
      <c r="F32" s="25"/>
      <c r="G32" s="47"/>
      <c r="H32" s="22"/>
      <c r="I32" s="47"/>
      <c r="J32" s="48">
        <v>2</v>
      </c>
      <c r="K32" s="49">
        <v>297424240</v>
      </c>
      <c r="L32" s="22">
        <v>2</v>
      </c>
      <c r="M32" s="50">
        <v>297424240</v>
      </c>
      <c r="N32" s="22">
        <v>6</v>
      </c>
      <c r="O32" s="50">
        <v>4000600</v>
      </c>
      <c r="P32" s="22">
        <v>6</v>
      </c>
      <c r="Q32" s="50">
        <v>28659800</v>
      </c>
      <c r="R32" s="22"/>
      <c r="S32" s="50"/>
      <c r="T32" s="22"/>
      <c r="U32" s="71"/>
      <c r="V32" s="22">
        <f t="shared" si="13"/>
        <v>12</v>
      </c>
      <c r="W32" s="72">
        <f t="shared" si="14"/>
        <v>32660400</v>
      </c>
      <c r="X32" s="73">
        <f t="shared" si="2"/>
        <v>600</v>
      </c>
      <c r="Y32" s="73">
        <f t="shared" si="3"/>
        <v>10.981082106824918</v>
      </c>
      <c r="Z32" s="74"/>
      <c r="AA32" s="89"/>
      <c r="AB32" s="74"/>
      <c r="AC32" s="90"/>
      <c r="AD32" s="24"/>
    </row>
    <row r="33" spans="1:30" ht="43.5" customHeight="1">
      <c r="A33" s="22"/>
      <c r="B33" s="23" t="s">
        <v>39</v>
      </c>
      <c r="C33" s="23" t="s">
        <v>40</v>
      </c>
      <c r="D33" s="24" t="s">
        <v>164</v>
      </c>
      <c r="E33" s="22" t="s">
        <v>219</v>
      </c>
      <c r="F33" s="25"/>
      <c r="G33" s="47"/>
      <c r="H33" s="22"/>
      <c r="I33" s="47"/>
      <c r="J33" s="48">
        <v>600</v>
      </c>
      <c r="K33" s="49">
        <v>799699700</v>
      </c>
      <c r="L33" s="22">
        <v>600</v>
      </c>
      <c r="M33" s="50">
        <v>799699700</v>
      </c>
      <c r="N33" s="22">
        <v>109</v>
      </c>
      <c r="O33" s="50">
        <v>101557000</v>
      </c>
      <c r="P33" s="22">
        <v>176</v>
      </c>
      <c r="Q33" s="50">
        <v>389182007</v>
      </c>
      <c r="R33" s="22"/>
      <c r="S33" s="50"/>
      <c r="T33" s="22"/>
      <c r="U33" s="71"/>
      <c r="V33" s="22">
        <f t="shared" si="13"/>
        <v>285</v>
      </c>
      <c r="W33" s="72">
        <f t="shared" si="14"/>
        <v>490739007</v>
      </c>
      <c r="X33" s="73">
        <f t="shared" si="2"/>
        <v>47.5</v>
      </c>
      <c r="Y33" s="73">
        <f t="shared" si="3"/>
        <v>61.365410916122642</v>
      </c>
      <c r="Z33" s="74"/>
      <c r="AA33" s="89"/>
      <c r="AB33" s="74"/>
      <c r="AC33" s="90"/>
      <c r="AD33" s="24"/>
    </row>
    <row r="34" spans="1:30" s="4" customFormat="1" ht="28.5" customHeight="1">
      <c r="A34" s="19"/>
      <c r="B34" s="20" t="s">
        <v>41</v>
      </c>
      <c r="C34" s="20" t="s">
        <v>42</v>
      </c>
      <c r="D34" s="21" t="s">
        <v>43</v>
      </c>
      <c r="E34" s="19" t="s">
        <v>225</v>
      </c>
      <c r="F34" s="19"/>
      <c r="G34" s="44"/>
      <c r="H34" s="19"/>
      <c r="I34" s="55"/>
      <c r="J34" s="45">
        <v>12</v>
      </c>
      <c r="K34" s="44">
        <f>SUM(K35:K36)</f>
        <v>27864984700</v>
      </c>
      <c r="L34" s="19">
        <v>12</v>
      </c>
      <c r="M34" s="46">
        <f>SUM(M35:M36)</f>
        <v>27864984700</v>
      </c>
      <c r="N34" s="19">
        <v>3</v>
      </c>
      <c r="O34" s="46">
        <f>SUM(O35:O36)</f>
        <v>6456883484</v>
      </c>
      <c r="P34" s="19">
        <v>3</v>
      </c>
      <c r="Q34" s="46">
        <f>SUM(Q35:Q36)</f>
        <v>13233939476</v>
      </c>
      <c r="R34" s="19"/>
      <c r="S34" s="46"/>
      <c r="T34" s="19"/>
      <c r="U34" s="69"/>
      <c r="V34" s="19">
        <f t="shared" si="13"/>
        <v>6</v>
      </c>
      <c r="W34" s="44">
        <f t="shared" si="14"/>
        <v>19690822960</v>
      </c>
      <c r="X34" s="70">
        <f t="shared" si="2"/>
        <v>50</v>
      </c>
      <c r="Y34" s="70">
        <f t="shared" si="3"/>
        <v>70.665113123137658</v>
      </c>
      <c r="Z34" s="19"/>
      <c r="AA34" s="84"/>
      <c r="AB34" s="19"/>
      <c r="AC34" s="85"/>
      <c r="AD34" s="86"/>
    </row>
    <row r="35" spans="1:30" ht="28.5" customHeight="1">
      <c r="A35" s="26"/>
      <c r="B35" s="27" t="s">
        <v>44</v>
      </c>
      <c r="C35" s="28" t="s">
        <v>45</v>
      </c>
      <c r="D35" s="28" t="s">
        <v>165</v>
      </c>
      <c r="E35" s="26" t="s">
        <v>219</v>
      </c>
      <c r="F35" s="29"/>
      <c r="G35" s="51"/>
      <c r="H35" s="26"/>
      <c r="I35" s="51"/>
      <c r="J35" s="222">
        <v>48</v>
      </c>
      <c r="K35" s="223">
        <v>26074029000</v>
      </c>
      <c r="L35" s="26">
        <v>48</v>
      </c>
      <c r="M35" s="223">
        <v>26074029000</v>
      </c>
      <c r="N35" s="26">
        <v>12</v>
      </c>
      <c r="O35" s="223">
        <v>6272131179</v>
      </c>
      <c r="P35" s="26">
        <v>12</v>
      </c>
      <c r="Q35" s="52">
        <v>12644513426</v>
      </c>
      <c r="R35" s="26"/>
      <c r="S35" s="52"/>
      <c r="T35" s="26"/>
      <c r="U35" s="75"/>
      <c r="V35" s="26">
        <f t="shared" si="13"/>
        <v>24</v>
      </c>
      <c r="W35" s="59">
        <f t="shared" si="14"/>
        <v>18916644605</v>
      </c>
      <c r="X35" s="76">
        <f t="shared" si="2"/>
        <v>50</v>
      </c>
      <c r="Y35" s="76">
        <f t="shared" si="3"/>
        <v>72.54975671385499</v>
      </c>
      <c r="Z35" s="77"/>
      <c r="AA35" s="91"/>
      <c r="AB35" s="77"/>
      <c r="AC35" s="92"/>
      <c r="AD35" s="28"/>
    </row>
    <row r="36" spans="1:30" ht="42" customHeight="1">
      <c r="A36" s="22"/>
      <c r="B36" s="23" t="s">
        <v>46</v>
      </c>
      <c r="C36" s="23" t="s">
        <v>47</v>
      </c>
      <c r="D36" s="24" t="s">
        <v>166</v>
      </c>
      <c r="E36" s="22" t="s">
        <v>219</v>
      </c>
      <c r="F36" s="25"/>
      <c r="G36" s="47"/>
      <c r="H36" s="22"/>
      <c r="I36" s="47"/>
      <c r="J36" s="48">
        <v>12</v>
      </c>
      <c r="K36" s="49">
        <v>1790955700</v>
      </c>
      <c r="L36" s="22">
        <v>12</v>
      </c>
      <c r="M36" s="50">
        <v>1790955700</v>
      </c>
      <c r="N36" s="22">
        <v>3</v>
      </c>
      <c r="O36" s="50">
        <v>184752305</v>
      </c>
      <c r="P36" s="22">
        <v>3</v>
      </c>
      <c r="Q36" s="50">
        <v>589426050</v>
      </c>
      <c r="R36" s="22"/>
      <c r="S36" s="50"/>
      <c r="T36" s="22"/>
      <c r="U36" s="71"/>
      <c r="V36" s="22">
        <f t="shared" ref="V36" si="15">N36+P36+R36+T36</f>
        <v>6</v>
      </c>
      <c r="W36" s="72">
        <f t="shared" ref="W36" si="16">O36+Q36+S36+U36</f>
        <v>774178355</v>
      </c>
      <c r="X36" s="73">
        <f t="shared" si="2"/>
        <v>50</v>
      </c>
      <c r="Y36" s="73">
        <f t="shared" si="3"/>
        <v>43.227108018361371</v>
      </c>
      <c r="Z36" s="74"/>
      <c r="AA36" s="89"/>
      <c r="AB36" s="74"/>
      <c r="AC36" s="90"/>
      <c r="AD36" s="24"/>
    </row>
    <row r="37" spans="1:30" s="3" customFormat="1" ht="38.25">
      <c r="A37" s="16"/>
      <c r="B37" s="17" t="s">
        <v>68</v>
      </c>
      <c r="C37" s="17" t="s">
        <v>69</v>
      </c>
      <c r="D37" s="18" t="s">
        <v>211</v>
      </c>
      <c r="E37" s="16" t="s">
        <v>203</v>
      </c>
      <c r="F37" s="16">
        <v>66.11</v>
      </c>
      <c r="G37" s="41">
        <v>6259248219</v>
      </c>
      <c r="H37" s="16"/>
      <c r="I37" s="42"/>
      <c r="J37" s="43">
        <v>59.93</v>
      </c>
      <c r="K37" s="42">
        <f t="shared" ref="K37:M37" si="17">K38</f>
        <v>1404061200</v>
      </c>
      <c r="L37" s="16">
        <v>59.93</v>
      </c>
      <c r="M37" s="41">
        <f t="shared" si="17"/>
        <v>1404061200</v>
      </c>
      <c r="N37" s="63">
        <v>7.49</v>
      </c>
      <c r="O37" s="41">
        <f t="shared" ref="O37" si="18">O38</f>
        <v>89836815</v>
      </c>
      <c r="P37" s="63">
        <v>12.47</v>
      </c>
      <c r="Q37" s="41">
        <f>Q38</f>
        <v>284873065</v>
      </c>
      <c r="R37" s="63"/>
      <c r="S37" s="41"/>
      <c r="T37" s="105"/>
      <c r="U37" s="67"/>
      <c r="V37" s="63">
        <f>(N37+P37+R37+T37)</f>
        <v>19.96</v>
      </c>
      <c r="W37" s="42">
        <f t="shared" ref="W37:W43" si="19">O37+Q37+S37+U37</f>
        <v>374709880</v>
      </c>
      <c r="X37" s="68">
        <f t="shared" si="2"/>
        <v>33.305523110295347</v>
      </c>
      <c r="Y37" s="68">
        <f t="shared" si="3"/>
        <v>26.687574587204605</v>
      </c>
      <c r="Z37" s="63">
        <f>H37+V37</f>
        <v>19.96</v>
      </c>
      <c r="AA37" s="111">
        <f>I37+W37</f>
        <v>374709880</v>
      </c>
      <c r="AB37" s="63">
        <f>Z37/F37*100</f>
        <v>30.192104068975951</v>
      </c>
      <c r="AC37" s="112">
        <f>AA37/G37*100</f>
        <v>5.9864997662589108</v>
      </c>
      <c r="AD37" s="83"/>
    </row>
    <row r="38" spans="1:30" s="4" customFormat="1" ht="38.25">
      <c r="A38" s="19"/>
      <c r="B38" s="20" t="s">
        <v>70</v>
      </c>
      <c r="C38" s="20" t="s">
        <v>71</v>
      </c>
      <c r="D38" s="21" t="s">
        <v>72</v>
      </c>
      <c r="E38" s="19" t="s">
        <v>218</v>
      </c>
      <c r="F38" s="19"/>
      <c r="G38" s="44"/>
      <c r="H38" s="19"/>
      <c r="I38" s="44"/>
      <c r="J38" s="45">
        <f t="shared" ref="J38" si="20">SUM(J39:J43)</f>
        <v>42</v>
      </c>
      <c r="K38" s="44">
        <f>SUM(K39:K44)</f>
        <v>1404061200</v>
      </c>
      <c r="L38" s="19">
        <f>SUM(L39:L44)</f>
        <v>54</v>
      </c>
      <c r="M38" s="46">
        <f>SUM(M39:M44)</f>
        <v>1404061200</v>
      </c>
      <c r="N38" s="19">
        <v>19</v>
      </c>
      <c r="O38" s="46">
        <f>SUM(O39:O44)</f>
        <v>89836815</v>
      </c>
      <c r="P38" s="19">
        <v>12</v>
      </c>
      <c r="Q38" s="46">
        <f>SUM(Q39:Q44)</f>
        <v>284873065</v>
      </c>
      <c r="R38" s="19"/>
      <c r="S38" s="46"/>
      <c r="T38" s="19"/>
      <c r="U38" s="69"/>
      <c r="V38" s="19">
        <f t="shared" ref="V38:V44" si="21">N38+P38+R38+T38</f>
        <v>31</v>
      </c>
      <c r="W38" s="44">
        <f t="shared" si="19"/>
        <v>374709880</v>
      </c>
      <c r="X38" s="70">
        <f t="shared" si="2"/>
        <v>57.407407407407405</v>
      </c>
      <c r="Y38" s="70">
        <f t="shared" si="3"/>
        <v>26.687574587204605</v>
      </c>
      <c r="Z38" s="19"/>
      <c r="AA38" s="107"/>
      <c r="AB38" s="19"/>
      <c r="AC38" s="108"/>
      <c r="AD38" s="86"/>
    </row>
    <row r="39" spans="1:30" ht="27.75" customHeight="1">
      <c r="A39" s="22"/>
      <c r="B39" s="23" t="s">
        <v>73</v>
      </c>
      <c r="C39" s="23" t="s">
        <v>74</v>
      </c>
      <c r="D39" s="24" t="s">
        <v>174</v>
      </c>
      <c r="E39" s="22" t="s">
        <v>218</v>
      </c>
      <c r="F39" s="25"/>
      <c r="G39" s="47"/>
      <c r="H39" s="22"/>
      <c r="I39" s="47"/>
      <c r="J39" s="48">
        <v>2</v>
      </c>
      <c r="K39" s="49">
        <v>58542100</v>
      </c>
      <c r="L39" s="48">
        <v>2</v>
      </c>
      <c r="M39" s="50">
        <v>58542100</v>
      </c>
      <c r="N39" s="22">
        <v>0</v>
      </c>
      <c r="O39" s="50">
        <v>0</v>
      </c>
      <c r="P39" s="22">
        <v>0</v>
      </c>
      <c r="Q39" s="50">
        <v>0</v>
      </c>
      <c r="R39" s="22"/>
      <c r="S39" s="58"/>
      <c r="T39" s="22"/>
      <c r="U39" s="71"/>
      <c r="V39" s="22">
        <f t="shared" si="21"/>
        <v>0</v>
      </c>
      <c r="W39" s="72">
        <f t="shared" si="19"/>
        <v>0</v>
      </c>
      <c r="X39" s="73">
        <f t="shared" si="2"/>
        <v>0</v>
      </c>
      <c r="Y39" s="73">
        <f t="shared" si="3"/>
        <v>0</v>
      </c>
      <c r="Z39" s="74"/>
      <c r="AA39" s="109"/>
      <c r="AB39" s="74"/>
      <c r="AC39" s="110"/>
      <c r="AD39" s="24"/>
    </row>
    <row r="40" spans="1:30" ht="43.5" customHeight="1">
      <c r="A40" s="30"/>
      <c r="B40" s="31" t="s">
        <v>75</v>
      </c>
      <c r="C40" s="31" t="s">
        <v>76</v>
      </c>
      <c r="D40" s="32" t="s">
        <v>175</v>
      </c>
      <c r="E40" s="30" t="s">
        <v>218</v>
      </c>
      <c r="F40" s="33"/>
      <c r="G40" s="53"/>
      <c r="H40" s="30"/>
      <c r="I40" s="53"/>
      <c r="J40" s="48">
        <v>2</v>
      </c>
      <c r="K40" s="49">
        <v>63881600</v>
      </c>
      <c r="L40" s="48">
        <v>2</v>
      </c>
      <c r="M40" s="50">
        <v>63881600</v>
      </c>
      <c r="N40" s="22">
        <v>0</v>
      </c>
      <c r="O40" s="50">
        <v>0</v>
      </c>
      <c r="P40" s="22">
        <v>0</v>
      </c>
      <c r="Q40" s="50">
        <v>0</v>
      </c>
      <c r="R40" s="22"/>
      <c r="S40" s="50"/>
      <c r="T40" s="22"/>
      <c r="U40" s="71"/>
      <c r="V40" s="22">
        <f t="shared" si="21"/>
        <v>0</v>
      </c>
      <c r="W40" s="72">
        <f t="shared" si="19"/>
        <v>0</v>
      </c>
      <c r="X40" s="73">
        <f t="shared" si="2"/>
        <v>0</v>
      </c>
      <c r="Y40" s="73">
        <f t="shared" si="3"/>
        <v>0</v>
      </c>
      <c r="Z40" s="74"/>
      <c r="AA40" s="109"/>
      <c r="AB40" s="74"/>
      <c r="AC40" s="110"/>
      <c r="AD40" s="24"/>
    </row>
    <row r="41" spans="1:30" ht="56.25" customHeight="1">
      <c r="A41" s="22"/>
      <c r="B41" s="23" t="s">
        <v>77</v>
      </c>
      <c r="C41" s="23" t="s">
        <v>78</v>
      </c>
      <c r="D41" s="24" t="s">
        <v>176</v>
      </c>
      <c r="E41" s="22" t="s">
        <v>218</v>
      </c>
      <c r="F41" s="232"/>
      <c r="G41" s="47"/>
      <c r="H41" s="22"/>
      <c r="I41" s="47"/>
      <c r="J41" s="48">
        <v>4</v>
      </c>
      <c r="K41" s="49">
        <v>168097200</v>
      </c>
      <c r="L41" s="48">
        <v>4</v>
      </c>
      <c r="M41" s="50">
        <v>168097200</v>
      </c>
      <c r="N41" s="22">
        <v>2</v>
      </c>
      <c r="O41" s="50">
        <v>59119215</v>
      </c>
      <c r="P41" s="22">
        <v>0</v>
      </c>
      <c r="Q41" s="50">
        <v>59837065</v>
      </c>
      <c r="R41" s="22"/>
      <c r="S41" s="50"/>
      <c r="T41" s="22"/>
      <c r="U41" s="71"/>
      <c r="V41" s="22">
        <f t="shared" si="21"/>
        <v>2</v>
      </c>
      <c r="W41" s="72">
        <f t="shared" si="19"/>
        <v>118956280</v>
      </c>
      <c r="X41" s="73">
        <f t="shared" si="2"/>
        <v>50</v>
      </c>
      <c r="Y41" s="73">
        <f t="shared" si="3"/>
        <v>70.766366126265041</v>
      </c>
      <c r="Z41" s="74"/>
      <c r="AA41" s="109"/>
      <c r="AB41" s="74"/>
      <c r="AC41" s="110"/>
      <c r="AD41" s="24"/>
    </row>
    <row r="42" spans="1:30" ht="54.6" customHeight="1">
      <c r="A42" s="22"/>
      <c r="B42" s="23" t="s">
        <v>79</v>
      </c>
      <c r="C42" s="23" t="s">
        <v>80</v>
      </c>
      <c r="D42" s="24" t="s">
        <v>177</v>
      </c>
      <c r="E42" s="22" t="s">
        <v>218</v>
      </c>
      <c r="F42" s="25"/>
      <c r="G42" s="47"/>
      <c r="H42" s="22"/>
      <c r="I42" s="47"/>
      <c r="J42" s="48">
        <v>4</v>
      </c>
      <c r="K42" s="49">
        <v>142728000</v>
      </c>
      <c r="L42" s="48">
        <v>4</v>
      </c>
      <c r="M42" s="50">
        <v>142728000</v>
      </c>
      <c r="N42" s="22">
        <v>0</v>
      </c>
      <c r="O42" s="50">
        <v>0</v>
      </c>
      <c r="P42" s="22">
        <v>0</v>
      </c>
      <c r="Q42" s="50">
        <v>0</v>
      </c>
      <c r="R42" s="22"/>
      <c r="S42" s="50"/>
      <c r="T42" s="22"/>
      <c r="U42" s="71"/>
      <c r="V42" s="22">
        <f t="shared" si="21"/>
        <v>0</v>
      </c>
      <c r="W42" s="72">
        <f t="shared" si="19"/>
        <v>0</v>
      </c>
      <c r="X42" s="73">
        <f t="shared" si="2"/>
        <v>0</v>
      </c>
      <c r="Y42" s="73">
        <f t="shared" si="3"/>
        <v>0</v>
      </c>
      <c r="Z42" s="74"/>
      <c r="AA42" s="109"/>
      <c r="AB42" s="74"/>
      <c r="AC42" s="110"/>
      <c r="AD42" s="24"/>
    </row>
    <row r="43" spans="1:30" ht="32.25" customHeight="1">
      <c r="A43" s="26"/>
      <c r="B43" s="27" t="s">
        <v>81</v>
      </c>
      <c r="C43" s="28" t="s">
        <v>82</v>
      </c>
      <c r="D43" s="28" t="s">
        <v>178</v>
      </c>
      <c r="E43" s="35" t="s">
        <v>218</v>
      </c>
      <c r="F43" s="36"/>
      <c r="G43" s="98"/>
      <c r="H43" s="35"/>
      <c r="I43" s="98"/>
      <c r="J43" s="48">
        <v>30</v>
      </c>
      <c r="K43" s="49">
        <v>188772100</v>
      </c>
      <c r="L43" s="48">
        <v>30</v>
      </c>
      <c r="M43" s="50">
        <v>188772100</v>
      </c>
      <c r="N43" s="35">
        <v>14</v>
      </c>
      <c r="O43" s="52">
        <v>10861500</v>
      </c>
      <c r="P43" s="35">
        <v>9</v>
      </c>
      <c r="Q43" s="52">
        <v>33985100</v>
      </c>
      <c r="R43" s="35"/>
      <c r="S43" s="52"/>
      <c r="T43" s="35"/>
      <c r="U43" s="75"/>
      <c r="V43" s="35">
        <f t="shared" si="21"/>
        <v>23</v>
      </c>
      <c r="W43" s="59">
        <f t="shared" si="19"/>
        <v>44846600</v>
      </c>
      <c r="X43" s="106">
        <f t="shared" si="2"/>
        <v>76.666666666666671</v>
      </c>
      <c r="Y43" s="76">
        <f t="shared" si="3"/>
        <v>23.757006464408668</v>
      </c>
      <c r="Z43" s="77"/>
      <c r="AA43" s="94"/>
      <c r="AB43" s="77"/>
      <c r="AC43" s="95"/>
      <c r="AD43" s="28"/>
    </row>
    <row r="44" spans="1:30" ht="41.25" customHeight="1">
      <c r="A44" s="22"/>
      <c r="B44" s="23" t="s">
        <v>83</v>
      </c>
      <c r="C44" s="23" t="s">
        <v>84</v>
      </c>
      <c r="D44" s="24" t="s">
        <v>179</v>
      </c>
      <c r="E44" s="22" t="s">
        <v>218</v>
      </c>
      <c r="F44" s="25"/>
      <c r="G44" s="47"/>
      <c r="H44" s="22"/>
      <c r="I44" s="47"/>
      <c r="J44" s="48">
        <v>12</v>
      </c>
      <c r="K44" s="49">
        <v>782040200</v>
      </c>
      <c r="L44" s="48">
        <v>12</v>
      </c>
      <c r="M44" s="50">
        <v>782040200</v>
      </c>
      <c r="N44" s="22">
        <v>3</v>
      </c>
      <c r="O44" s="50">
        <v>19856100</v>
      </c>
      <c r="P44" s="22">
        <v>3</v>
      </c>
      <c r="Q44" s="50">
        <v>191050900</v>
      </c>
      <c r="R44" s="22"/>
      <c r="S44" s="50"/>
      <c r="T44" s="22"/>
      <c r="U44" s="71"/>
      <c r="V44" s="22">
        <f t="shared" si="21"/>
        <v>6</v>
      </c>
      <c r="W44" s="72">
        <f t="shared" ref="W44:W50" si="22">O44+Q44+S44+U44</f>
        <v>210907000</v>
      </c>
      <c r="X44" s="73">
        <f t="shared" si="2"/>
        <v>50</v>
      </c>
      <c r="Y44" s="73">
        <f t="shared" si="3"/>
        <v>26.968818226991399</v>
      </c>
      <c r="Z44" s="74"/>
      <c r="AA44" s="109"/>
      <c r="AB44" s="74"/>
      <c r="AC44" s="110"/>
      <c r="AD44" s="24"/>
    </row>
    <row r="45" spans="1:30" s="3" customFormat="1" ht="38.25">
      <c r="A45" s="16"/>
      <c r="B45" s="17"/>
      <c r="C45" s="17" t="s">
        <v>69</v>
      </c>
      <c r="D45" s="18" t="s">
        <v>212</v>
      </c>
      <c r="E45" s="16" t="s">
        <v>203</v>
      </c>
      <c r="F45" s="16">
        <v>-0.09</v>
      </c>
      <c r="G45" s="41">
        <v>1904678287</v>
      </c>
      <c r="H45" s="16"/>
      <c r="I45" s="42"/>
      <c r="J45" s="43">
        <v>-8.3000000000000004E-2</v>
      </c>
      <c r="K45" s="42">
        <f t="shared" ref="K45:M45" si="23">K46</f>
        <v>582210900</v>
      </c>
      <c r="L45" s="16">
        <v>-8.3000000000000004E-2</v>
      </c>
      <c r="M45" s="41">
        <f t="shared" si="23"/>
        <v>533407900</v>
      </c>
      <c r="N45" s="63">
        <v>-0.91800000000000004</v>
      </c>
      <c r="O45" s="41">
        <f t="shared" ref="O45" si="24">O46</f>
        <v>193284200</v>
      </c>
      <c r="P45" s="63">
        <v>-0.79500000000000004</v>
      </c>
      <c r="Q45" s="41">
        <f>Q46</f>
        <v>245436900</v>
      </c>
      <c r="R45" s="63"/>
      <c r="S45" s="41"/>
      <c r="T45" s="63"/>
      <c r="U45" s="67"/>
      <c r="V45" s="63">
        <f>(N45+P45+R45+T45)</f>
        <v>-1.7130000000000001</v>
      </c>
      <c r="W45" s="42">
        <f t="shared" si="22"/>
        <v>438721100</v>
      </c>
      <c r="X45" s="68">
        <f t="shared" si="2"/>
        <v>2063.8554216867469</v>
      </c>
      <c r="Y45" s="68">
        <f t="shared" si="3"/>
        <v>82.248706852673166</v>
      </c>
      <c r="Z45" s="63">
        <f>H45+V45</f>
        <v>-1.7130000000000001</v>
      </c>
      <c r="AA45" s="111">
        <f>I45+W45</f>
        <v>438721100</v>
      </c>
      <c r="AB45" s="63">
        <f>Z45/F45*100</f>
        <v>1903.3333333333335</v>
      </c>
      <c r="AC45" s="112">
        <f>AA45/G45*100</f>
        <v>23.033868921297785</v>
      </c>
      <c r="AD45" s="83"/>
    </row>
    <row r="46" spans="1:30" s="4" customFormat="1" ht="30" customHeight="1">
      <c r="A46" s="19"/>
      <c r="B46" s="20" t="s">
        <v>85</v>
      </c>
      <c r="C46" s="20" t="s">
        <v>86</v>
      </c>
      <c r="D46" s="21" t="s">
        <v>87</v>
      </c>
      <c r="E46" s="19"/>
      <c r="F46" s="19"/>
      <c r="G46" s="44"/>
      <c r="H46" s="19"/>
      <c r="I46" s="44"/>
      <c r="J46" s="45">
        <v>7000</v>
      </c>
      <c r="K46" s="44">
        <f>SUM(K47:K50)</f>
        <v>582210900</v>
      </c>
      <c r="L46" s="19">
        <v>7000</v>
      </c>
      <c r="M46" s="46">
        <f>SUM(M48:M50)</f>
        <v>533407900</v>
      </c>
      <c r="N46" s="19">
        <v>1553</v>
      </c>
      <c r="O46" s="46">
        <f>SUM(O48:O50)</f>
        <v>193284200</v>
      </c>
      <c r="P46" s="19">
        <v>2618</v>
      </c>
      <c r="Q46" s="46">
        <f>SUM(Q47:Q50)</f>
        <v>245436900</v>
      </c>
      <c r="R46" s="19"/>
      <c r="S46" s="46"/>
      <c r="T46" s="19"/>
      <c r="U46" s="69"/>
      <c r="V46" s="19">
        <f t="shared" ref="V46:V49" si="25">N46+P46+R46+T46</f>
        <v>4171</v>
      </c>
      <c r="W46" s="44">
        <f t="shared" si="22"/>
        <v>438721100</v>
      </c>
      <c r="X46" s="70">
        <f t="shared" si="2"/>
        <v>59.585714285714289</v>
      </c>
      <c r="Y46" s="70">
        <f t="shared" si="3"/>
        <v>82.248706852673166</v>
      </c>
      <c r="Z46" s="19"/>
      <c r="AA46" s="107"/>
      <c r="AB46" s="19"/>
      <c r="AC46" s="108"/>
      <c r="AD46" s="86"/>
    </row>
    <row r="47" spans="1:30" s="179" customFormat="1" ht="45.6" customHeight="1">
      <c r="A47" s="170"/>
      <c r="B47" s="161"/>
      <c r="C47" s="161" t="s">
        <v>226</v>
      </c>
      <c r="D47" s="164" t="s">
        <v>227</v>
      </c>
      <c r="E47" s="170" t="s">
        <v>218</v>
      </c>
      <c r="F47" s="170"/>
      <c r="G47" s="172"/>
      <c r="H47" s="170"/>
      <c r="I47" s="172"/>
      <c r="J47" s="173">
        <v>12</v>
      </c>
      <c r="K47" s="172">
        <v>48803000</v>
      </c>
      <c r="L47" s="170">
        <v>12</v>
      </c>
      <c r="M47" s="171">
        <v>48803000</v>
      </c>
      <c r="N47" s="170">
        <v>3</v>
      </c>
      <c r="O47" s="171">
        <v>1889000</v>
      </c>
      <c r="P47" s="170">
        <v>3</v>
      </c>
      <c r="Q47" s="171">
        <v>11564400</v>
      </c>
      <c r="R47" s="170"/>
      <c r="S47" s="171"/>
      <c r="T47" s="170"/>
      <c r="U47" s="174"/>
      <c r="V47" s="170">
        <f t="shared" si="25"/>
        <v>6</v>
      </c>
      <c r="W47" s="172"/>
      <c r="X47" s="175">
        <f t="shared" si="2"/>
        <v>50</v>
      </c>
      <c r="Y47" s="175">
        <f t="shared" si="3"/>
        <v>0</v>
      </c>
      <c r="Z47" s="170"/>
      <c r="AA47" s="184"/>
      <c r="AB47" s="170"/>
      <c r="AC47" s="185"/>
      <c r="AD47" s="178"/>
    </row>
    <row r="48" spans="1:30" ht="39" customHeight="1">
      <c r="A48" s="22"/>
      <c r="B48" s="23" t="s">
        <v>88</v>
      </c>
      <c r="C48" s="23" t="s">
        <v>89</v>
      </c>
      <c r="D48" s="24" t="s">
        <v>180</v>
      </c>
      <c r="E48" s="170" t="s">
        <v>218</v>
      </c>
      <c r="F48" s="25"/>
      <c r="G48" s="47"/>
      <c r="H48" s="22"/>
      <c r="I48" s="47"/>
      <c r="J48" s="48">
        <v>4</v>
      </c>
      <c r="K48" s="49">
        <v>127568300</v>
      </c>
      <c r="L48" s="22">
        <v>4</v>
      </c>
      <c r="M48" s="50">
        <v>127568300</v>
      </c>
      <c r="N48" s="22">
        <v>1</v>
      </c>
      <c r="O48" s="50">
        <v>5964300</v>
      </c>
      <c r="P48" s="22">
        <v>1</v>
      </c>
      <c r="Q48" s="50">
        <v>22633300</v>
      </c>
      <c r="R48" s="22"/>
      <c r="S48" s="50"/>
      <c r="T48" s="22"/>
      <c r="U48" s="71"/>
      <c r="V48" s="22">
        <f t="shared" si="25"/>
        <v>2</v>
      </c>
      <c r="W48" s="72">
        <f t="shared" si="22"/>
        <v>28597600</v>
      </c>
      <c r="X48" s="73">
        <f t="shared" si="2"/>
        <v>50</v>
      </c>
      <c r="Y48" s="73">
        <f t="shared" si="3"/>
        <v>22.417481458951794</v>
      </c>
      <c r="Z48" s="74"/>
      <c r="AA48" s="109"/>
      <c r="AB48" s="74"/>
      <c r="AC48" s="110"/>
      <c r="AD48" s="24"/>
    </row>
    <row r="49" spans="1:30" ht="82.5" customHeight="1">
      <c r="A49" s="22"/>
      <c r="B49" s="23" t="s">
        <v>90</v>
      </c>
      <c r="C49" s="23" t="s">
        <v>91</v>
      </c>
      <c r="D49" s="24" t="s">
        <v>181</v>
      </c>
      <c r="E49" s="170" t="s">
        <v>218</v>
      </c>
      <c r="F49" s="25"/>
      <c r="G49" s="47"/>
      <c r="H49" s="22"/>
      <c r="I49" s="47"/>
      <c r="J49" s="48">
        <v>50</v>
      </c>
      <c r="K49" s="49">
        <v>69582500</v>
      </c>
      <c r="L49" s="22">
        <v>50</v>
      </c>
      <c r="M49" s="50">
        <v>69582500</v>
      </c>
      <c r="N49" s="22">
        <v>13</v>
      </c>
      <c r="O49" s="50">
        <v>0</v>
      </c>
      <c r="P49" s="22">
        <v>14</v>
      </c>
      <c r="Q49" s="50">
        <v>10361100</v>
      </c>
      <c r="R49" s="22"/>
      <c r="S49" s="50"/>
      <c r="T49" s="22"/>
      <c r="U49" s="71"/>
      <c r="V49" s="22">
        <f t="shared" si="25"/>
        <v>27</v>
      </c>
      <c r="W49" s="72">
        <f t="shared" si="22"/>
        <v>10361100</v>
      </c>
      <c r="X49" s="73">
        <f t="shared" si="2"/>
        <v>54</v>
      </c>
      <c r="Y49" s="73">
        <f t="shared" si="3"/>
        <v>14.890381920741566</v>
      </c>
      <c r="Z49" s="74"/>
      <c r="AA49" s="109"/>
      <c r="AB49" s="74"/>
      <c r="AC49" s="110"/>
      <c r="AD49" s="24"/>
    </row>
    <row r="50" spans="1:30" ht="30.95" customHeight="1">
      <c r="A50" s="26"/>
      <c r="B50" s="27" t="s">
        <v>92</v>
      </c>
      <c r="C50" s="28" t="s">
        <v>93</v>
      </c>
      <c r="D50" s="28" t="s">
        <v>182</v>
      </c>
      <c r="E50" s="221" t="s">
        <v>218</v>
      </c>
      <c r="F50" s="36"/>
      <c r="G50" s="98"/>
      <c r="H50" s="35"/>
      <c r="I50" s="98"/>
      <c r="J50" s="222">
        <v>14</v>
      </c>
      <c r="K50" s="223">
        <v>336257100</v>
      </c>
      <c r="L50" s="26">
        <v>14</v>
      </c>
      <c r="M50" s="223">
        <v>336257100</v>
      </c>
      <c r="N50" s="26">
        <v>3</v>
      </c>
      <c r="O50" s="223">
        <v>187319900</v>
      </c>
      <c r="P50" s="35">
        <v>5</v>
      </c>
      <c r="Q50" s="52">
        <v>200878100</v>
      </c>
      <c r="R50" s="35"/>
      <c r="S50" s="52"/>
      <c r="T50" s="35"/>
      <c r="U50" s="75"/>
      <c r="V50" s="35">
        <f>N50+P50+R50+T50</f>
        <v>8</v>
      </c>
      <c r="W50" s="59">
        <f t="shared" si="22"/>
        <v>388198000</v>
      </c>
      <c r="X50" s="106">
        <f t="shared" si="2"/>
        <v>57.142857142857139</v>
      </c>
      <c r="Y50" s="76">
        <f t="shared" si="3"/>
        <v>115.44678164416453</v>
      </c>
      <c r="Z50" s="77"/>
      <c r="AA50" s="94"/>
      <c r="AB50" s="77"/>
      <c r="AC50" s="95"/>
      <c r="AD50" s="28"/>
    </row>
    <row r="51" spans="1:30" s="3" customFormat="1" ht="25.5">
      <c r="A51" s="16"/>
      <c r="B51" s="17"/>
      <c r="C51" s="17" t="s">
        <v>69</v>
      </c>
      <c r="D51" s="18" t="s">
        <v>94</v>
      </c>
      <c r="E51" s="16" t="s">
        <v>203</v>
      </c>
      <c r="F51" s="16">
        <v>100</v>
      </c>
      <c r="G51" s="41">
        <v>3288940768</v>
      </c>
      <c r="H51" s="16"/>
      <c r="I51" s="42"/>
      <c r="J51" s="43">
        <v>100</v>
      </c>
      <c r="K51" s="42">
        <f t="shared" ref="K51:M51" si="26">K52</f>
        <v>638426500</v>
      </c>
      <c r="L51" s="16">
        <v>100</v>
      </c>
      <c r="M51" s="41">
        <f t="shared" si="26"/>
        <v>638426500</v>
      </c>
      <c r="N51" s="102">
        <v>0</v>
      </c>
      <c r="O51" s="41">
        <f t="shared" ref="O51" si="27">O52</f>
        <v>40919100</v>
      </c>
      <c r="P51" s="102">
        <v>50</v>
      </c>
      <c r="Q51" s="41">
        <f>Q52</f>
        <v>62143060</v>
      </c>
      <c r="R51" s="102"/>
      <c r="S51" s="41"/>
      <c r="T51" s="16"/>
      <c r="U51" s="67"/>
      <c r="V51" s="63">
        <f>(N51+P51+R51+T51)</f>
        <v>50</v>
      </c>
      <c r="W51" s="42">
        <f t="shared" ref="W51:W55" si="28">O51+Q51+S51+U51</f>
        <v>103062160</v>
      </c>
      <c r="X51" s="68">
        <f t="shared" si="2"/>
        <v>50</v>
      </c>
      <c r="Y51" s="68">
        <f t="shared" si="3"/>
        <v>16.143151952495707</v>
      </c>
      <c r="Z51" s="63">
        <f>H51+V51</f>
        <v>50</v>
      </c>
      <c r="AA51" s="113">
        <f>I51+W51</f>
        <v>103062160</v>
      </c>
      <c r="AB51" s="63">
        <f>Z51/F51*100</f>
        <v>50</v>
      </c>
      <c r="AC51" s="112">
        <f>AA51/G51*100</f>
        <v>3.1335973272231339</v>
      </c>
      <c r="AD51" s="83"/>
    </row>
    <row r="52" spans="1:30" s="4" customFormat="1" ht="45" customHeight="1">
      <c r="A52" s="19"/>
      <c r="B52" s="20" t="s">
        <v>95</v>
      </c>
      <c r="C52" s="20" t="s">
        <v>96</v>
      </c>
      <c r="D52" s="21" t="s">
        <v>97</v>
      </c>
      <c r="E52" s="19"/>
      <c r="F52" s="19"/>
      <c r="G52" s="44"/>
      <c r="H52" s="19"/>
      <c r="I52" s="44"/>
      <c r="J52" s="45">
        <v>93</v>
      </c>
      <c r="K52" s="44">
        <f>SUM(K53:K56)</f>
        <v>638426500</v>
      </c>
      <c r="L52" s="19">
        <v>93</v>
      </c>
      <c r="M52" s="46">
        <f>SUM(M53:M56)</f>
        <v>638426500</v>
      </c>
      <c r="N52" s="19">
        <v>0</v>
      </c>
      <c r="O52" s="46">
        <f>SUM(O53:O56)</f>
        <v>40919100</v>
      </c>
      <c r="P52" s="19">
        <v>0</v>
      </c>
      <c r="Q52" s="46">
        <f>SUM(Q53:Q56)</f>
        <v>62143060</v>
      </c>
      <c r="R52" s="19"/>
      <c r="S52" s="46"/>
      <c r="T52" s="19"/>
      <c r="U52" s="69"/>
      <c r="V52" s="19">
        <f t="shared" ref="V52:V56" si="29">N52+P52+R52+T52</f>
        <v>0</v>
      </c>
      <c r="W52" s="44">
        <f t="shared" si="28"/>
        <v>103062160</v>
      </c>
      <c r="X52" s="70">
        <f t="shared" si="2"/>
        <v>0</v>
      </c>
      <c r="Y52" s="70">
        <f t="shared" si="3"/>
        <v>16.143151952495707</v>
      </c>
      <c r="Z52" s="19"/>
      <c r="AA52" s="114"/>
      <c r="AB52" s="19"/>
      <c r="AC52" s="108"/>
      <c r="AD52" s="86"/>
    </row>
    <row r="53" spans="1:30" ht="67.5" customHeight="1">
      <c r="A53" s="22"/>
      <c r="B53" s="23" t="s">
        <v>98</v>
      </c>
      <c r="C53" s="23" t="s">
        <v>99</v>
      </c>
      <c r="D53" s="24" t="s">
        <v>183</v>
      </c>
      <c r="E53" s="170" t="s">
        <v>218</v>
      </c>
      <c r="F53" s="25"/>
      <c r="G53" s="47"/>
      <c r="H53" s="22"/>
      <c r="I53" s="47"/>
      <c r="J53" s="48">
        <v>15</v>
      </c>
      <c r="K53" s="49">
        <v>56166950</v>
      </c>
      <c r="L53" s="22">
        <v>15</v>
      </c>
      <c r="M53" s="50">
        <v>56166950</v>
      </c>
      <c r="N53" s="22">
        <v>3</v>
      </c>
      <c r="O53" s="50">
        <v>2080000</v>
      </c>
      <c r="P53" s="22">
        <v>4</v>
      </c>
      <c r="Q53" s="50">
        <v>3902000</v>
      </c>
      <c r="R53" s="22"/>
      <c r="S53" s="50"/>
      <c r="T53" s="22"/>
      <c r="U53" s="71"/>
      <c r="V53" s="22">
        <f t="shared" si="29"/>
        <v>7</v>
      </c>
      <c r="W53" s="72">
        <f t="shared" si="28"/>
        <v>5982000</v>
      </c>
      <c r="X53" s="73">
        <f t="shared" si="2"/>
        <v>46.666666666666664</v>
      </c>
      <c r="Y53" s="73">
        <f t="shared" si="3"/>
        <v>10.650391377847649</v>
      </c>
      <c r="Z53" s="74"/>
      <c r="AA53" s="115"/>
      <c r="AB53" s="74"/>
      <c r="AC53" s="110"/>
      <c r="AD53" s="24"/>
    </row>
    <row r="54" spans="1:30" ht="41.25" customHeight="1">
      <c r="A54" s="22"/>
      <c r="B54" s="23" t="s">
        <v>104</v>
      </c>
      <c r="C54" s="23" t="s">
        <v>105</v>
      </c>
      <c r="D54" s="24" t="s">
        <v>186</v>
      </c>
      <c r="E54" s="170" t="s">
        <v>219</v>
      </c>
      <c r="F54" s="25"/>
      <c r="G54" s="47"/>
      <c r="H54" s="22"/>
      <c r="I54" s="47"/>
      <c r="J54" s="48">
        <v>7</v>
      </c>
      <c r="K54" s="49">
        <v>208000000</v>
      </c>
      <c r="L54" s="22">
        <v>7</v>
      </c>
      <c r="M54" s="50">
        <v>208000000</v>
      </c>
      <c r="N54" s="22">
        <v>7</v>
      </c>
      <c r="O54" s="50">
        <v>38839100</v>
      </c>
      <c r="P54" s="22">
        <v>0</v>
      </c>
      <c r="Q54" s="50">
        <v>58241060</v>
      </c>
      <c r="R54" s="22"/>
      <c r="S54" s="50"/>
      <c r="T54" s="22"/>
      <c r="U54" s="71"/>
      <c r="V54" s="22">
        <f t="shared" si="29"/>
        <v>7</v>
      </c>
      <c r="W54" s="72">
        <f t="shared" si="28"/>
        <v>97080160</v>
      </c>
      <c r="X54" s="73">
        <f t="shared" si="2"/>
        <v>100</v>
      </c>
      <c r="Y54" s="73">
        <f t="shared" si="3"/>
        <v>46.673153846153845</v>
      </c>
      <c r="Z54" s="74"/>
      <c r="AA54" s="115"/>
      <c r="AB54" s="74"/>
      <c r="AC54" s="110"/>
      <c r="AD54" s="24"/>
    </row>
    <row r="55" spans="1:30" ht="41.1" customHeight="1">
      <c r="A55" s="26"/>
      <c r="B55" s="27" t="s">
        <v>100</v>
      </c>
      <c r="C55" s="28" t="s">
        <v>101</v>
      </c>
      <c r="D55" s="28" t="s">
        <v>184</v>
      </c>
      <c r="E55" s="221" t="s">
        <v>219</v>
      </c>
      <c r="F55" s="29"/>
      <c r="G55" s="51"/>
      <c r="H55" s="26"/>
      <c r="I55" s="51"/>
      <c r="J55" s="48">
        <v>1</v>
      </c>
      <c r="K55" s="49">
        <v>57487550</v>
      </c>
      <c r="L55" s="22">
        <v>1</v>
      </c>
      <c r="M55" s="50">
        <v>57487550</v>
      </c>
      <c r="N55" s="26">
        <v>0</v>
      </c>
      <c r="O55" s="52">
        <v>0</v>
      </c>
      <c r="P55" s="26">
        <v>0</v>
      </c>
      <c r="Q55" s="52">
        <v>0</v>
      </c>
      <c r="R55" s="26"/>
      <c r="S55" s="52"/>
      <c r="T55" s="26"/>
      <c r="U55" s="75"/>
      <c r="V55" s="35">
        <f t="shared" si="29"/>
        <v>0</v>
      </c>
      <c r="W55" s="59">
        <f t="shared" si="28"/>
        <v>0</v>
      </c>
      <c r="X55" s="106">
        <f t="shared" si="2"/>
        <v>0</v>
      </c>
      <c r="Y55" s="76">
        <f t="shared" si="3"/>
        <v>0</v>
      </c>
      <c r="Z55" s="77"/>
      <c r="AA55" s="116"/>
      <c r="AB55" s="77"/>
      <c r="AC55" s="95"/>
      <c r="AD55" s="28"/>
    </row>
    <row r="56" spans="1:30" s="6" customFormat="1" ht="69" customHeight="1">
      <c r="A56" s="26"/>
      <c r="B56" s="27" t="s">
        <v>102</v>
      </c>
      <c r="C56" s="28" t="s">
        <v>103</v>
      </c>
      <c r="D56" s="28" t="s">
        <v>185</v>
      </c>
      <c r="E56" s="183" t="s">
        <v>220</v>
      </c>
      <c r="F56" s="36"/>
      <c r="G56" s="98"/>
      <c r="H56" s="35"/>
      <c r="I56" s="98"/>
      <c r="J56" s="48">
        <v>448</v>
      </c>
      <c r="K56" s="49">
        <v>316772000</v>
      </c>
      <c r="L56" s="22">
        <v>448</v>
      </c>
      <c r="M56" s="50">
        <v>316772000</v>
      </c>
      <c r="N56" s="35">
        <v>0</v>
      </c>
      <c r="O56" s="52">
        <v>0</v>
      </c>
      <c r="P56" s="35">
        <v>0</v>
      </c>
      <c r="Q56" s="52">
        <v>0</v>
      </c>
      <c r="R56" s="35"/>
      <c r="S56" s="52"/>
      <c r="T56" s="35"/>
      <c r="U56" s="75"/>
      <c r="V56" s="35">
        <f t="shared" si="29"/>
        <v>0</v>
      </c>
      <c r="W56" s="59">
        <f t="shared" ref="W56:W59" si="30">O56+Q56+S56+U56</f>
        <v>0</v>
      </c>
      <c r="X56" s="76">
        <f t="shared" si="2"/>
        <v>0</v>
      </c>
      <c r="Y56" s="76">
        <f t="shared" si="3"/>
        <v>0</v>
      </c>
      <c r="Z56" s="77"/>
      <c r="AA56" s="116"/>
      <c r="AB56" s="77"/>
      <c r="AC56" s="95"/>
      <c r="AD56" s="28"/>
    </row>
    <row r="57" spans="1:30" s="3" customFormat="1" ht="25.5">
      <c r="A57" s="16"/>
      <c r="B57" s="17" t="s">
        <v>106</v>
      </c>
      <c r="C57" s="17" t="s">
        <v>107</v>
      </c>
      <c r="D57" s="18" t="s">
        <v>213</v>
      </c>
      <c r="E57" s="16" t="s">
        <v>214</v>
      </c>
      <c r="F57" s="16" t="s">
        <v>215</v>
      </c>
      <c r="G57" s="42">
        <v>36824006363</v>
      </c>
      <c r="H57" s="16"/>
      <c r="I57" s="42"/>
      <c r="J57" s="43">
        <v>100</v>
      </c>
      <c r="K57" s="42">
        <f t="shared" ref="K57:M57" si="31">K58</f>
        <v>11051213400</v>
      </c>
      <c r="L57" s="16">
        <v>100</v>
      </c>
      <c r="M57" s="41">
        <f t="shared" si="31"/>
        <v>10730463400</v>
      </c>
      <c r="N57" s="63">
        <v>0</v>
      </c>
      <c r="O57" s="41">
        <f t="shared" ref="O57" si="32">O58</f>
        <v>54947750</v>
      </c>
      <c r="P57" s="63">
        <v>0</v>
      </c>
      <c r="Q57" s="41">
        <f>Q58</f>
        <v>187639557</v>
      </c>
      <c r="R57" s="16"/>
      <c r="S57" s="41"/>
      <c r="T57" s="16"/>
      <c r="U57" s="67"/>
      <c r="V57" s="63">
        <f>(N57+P57+R57+T57)</f>
        <v>0</v>
      </c>
      <c r="W57" s="42">
        <f t="shared" si="30"/>
        <v>242587307</v>
      </c>
      <c r="X57" s="68">
        <f t="shared" si="2"/>
        <v>0</v>
      </c>
      <c r="Y57" s="68">
        <f t="shared" si="3"/>
        <v>2.2607346761930152</v>
      </c>
      <c r="Z57" s="63">
        <f>H57+V57</f>
        <v>0</v>
      </c>
      <c r="AA57" s="113">
        <f>I57+W57</f>
        <v>242587307</v>
      </c>
      <c r="AB57" s="16" t="e">
        <f>Z57/F57*100</f>
        <v>#VALUE!</v>
      </c>
      <c r="AC57" s="112">
        <f>AA57/G57*100</f>
        <v>0.65877488888266844</v>
      </c>
      <c r="AD57" s="83"/>
    </row>
    <row r="58" spans="1:30" s="4" customFormat="1" ht="25.5">
      <c r="A58" s="19"/>
      <c r="B58" s="20" t="s">
        <v>108</v>
      </c>
      <c r="C58" s="20" t="s">
        <v>109</v>
      </c>
      <c r="D58" s="21" t="s">
        <v>110</v>
      </c>
      <c r="E58" s="19" t="s">
        <v>218</v>
      </c>
      <c r="F58" s="19"/>
      <c r="G58" s="44"/>
      <c r="H58" s="19"/>
      <c r="I58" s="44"/>
      <c r="J58" s="45">
        <v>418</v>
      </c>
      <c r="K58" s="44">
        <f>SUM(K59:K65)</f>
        <v>11051213400</v>
      </c>
      <c r="L58" s="19">
        <v>418</v>
      </c>
      <c r="M58" s="46">
        <f>SUM(M59:M65)</f>
        <v>10730463400</v>
      </c>
      <c r="N58" s="19">
        <v>0</v>
      </c>
      <c r="O58" s="46">
        <f>SUM(O59:O65)</f>
        <v>54947750</v>
      </c>
      <c r="P58" s="19">
        <v>0</v>
      </c>
      <c r="Q58" s="46">
        <f>SUM(Q59:Q65)</f>
        <v>187639557</v>
      </c>
      <c r="R58" s="19"/>
      <c r="S58" s="46"/>
      <c r="T58" s="19"/>
      <c r="U58" s="69"/>
      <c r="V58" s="19">
        <f t="shared" ref="V58:V62" si="33">N58+P58+R58+T58</f>
        <v>0</v>
      </c>
      <c r="W58" s="44">
        <f t="shared" si="30"/>
        <v>242587307</v>
      </c>
      <c r="X58" s="70">
        <f t="shared" si="2"/>
        <v>0</v>
      </c>
      <c r="Y58" s="70">
        <f t="shared" si="3"/>
        <v>2.2607346761930152</v>
      </c>
      <c r="Z58" s="19"/>
      <c r="AA58" s="114"/>
      <c r="AB58" s="19"/>
      <c r="AC58" s="108"/>
      <c r="AD58" s="86"/>
    </row>
    <row r="59" spans="1:30" ht="16.5" customHeight="1">
      <c r="A59" s="26"/>
      <c r="B59" s="27" t="s">
        <v>111</v>
      </c>
      <c r="C59" s="28" t="s">
        <v>112</v>
      </c>
      <c r="D59" s="28" t="s">
        <v>187</v>
      </c>
      <c r="E59" s="35" t="s">
        <v>218</v>
      </c>
      <c r="F59" s="36"/>
      <c r="G59" s="57"/>
      <c r="H59" s="35"/>
      <c r="I59" s="57"/>
      <c r="J59" s="62">
        <v>1</v>
      </c>
      <c r="K59" s="72">
        <v>219473400</v>
      </c>
      <c r="L59" s="22">
        <v>1</v>
      </c>
      <c r="M59" s="101">
        <v>219473400</v>
      </c>
      <c r="N59" s="35">
        <v>0</v>
      </c>
      <c r="O59" s="56">
        <v>0</v>
      </c>
      <c r="P59" s="35">
        <v>0</v>
      </c>
      <c r="Q59" s="56">
        <v>5749000</v>
      </c>
      <c r="R59" s="35"/>
      <c r="S59" s="56"/>
      <c r="T59" s="35"/>
      <c r="U59" s="75"/>
      <c r="V59" s="35">
        <f t="shared" si="33"/>
        <v>0</v>
      </c>
      <c r="W59" s="59">
        <f t="shared" si="30"/>
        <v>5749000</v>
      </c>
      <c r="X59" s="76">
        <f t="shared" si="2"/>
        <v>0</v>
      </c>
      <c r="Y59" s="76">
        <f t="shared" si="3"/>
        <v>2.6194518333429015</v>
      </c>
      <c r="Z59" s="77"/>
      <c r="AA59" s="116"/>
      <c r="AB59" s="77"/>
      <c r="AC59" s="95"/>
      <c r="AD59" s="117"/>
    </row>
    <row r="60" spans="1:30" ht="30" customHeight="1">
      <c r="A60" s="26"/>
      <c r="B60" s="27" t="s">
        <v>113</v>
      </c>
      <c r="C60" s="27" t="s">
        <v>114</v>
      </c>
      <c r="D60" s="28" t="s">
        <v>188</v>
      </c>
      <c r="E60" s="26" t="s">
        <v>219</v>
      </c>
      <c r="F60" s="25"/>
      <c r="G60" s="61"/>
      <c r="H60" s="22"/>
      <c r="I60" s="61"/>
      <c r="J60" s="62">
        <v>358</v>
      </c>
      <c r="K60" s="72">
        <v>120650000</v>
      </c>
      <c r="L60" s="22">
        <v>358</v>
      </c>
      <c r="M60" s="101">
        <v>120650000</v>
      </c>
      <c r="N60" s="26">
        <v>0</v>
      </c>
      <c r="O60" s="56">
        <v>15035000</v>
      </c>
      <c r="P60" s="26">
        <v>0</v>
      </c>
      <c r="Q60" s="56">
        <v>25915000</v>
      </c>
      <c r="R60" s="26"/>
      <c r="S60" s="56"/>
      <c r="T60" s="26"/>
      <c r="U60" s="75"/>
      <c r="V60" s="22">
        <f t="shared" si="33"/>
        <v>0</v>
      </c>
      <c r="W60" s="72">
        <f t="shared" ref="W60:W65" si="34">O60+Q60+S60+U60</f>
        <v>40950000</v>
      </c>
      <c r="X60" s="73">
        <f t="shared" si="2"/>
        <v>0</v>
      </c>
      <c r="Y60" s="73">
        <f t="shared" si="3"/>
        <v>33.941152092830499</v>
      </c>
      <c r="Z60" s="74"/>
      <c r="AA60" s="115"/>
      <c r="AB60" s="74"/>
      <c r="AC60" s="110"/>
      <c r="AD60" s="24"/>
    </row>
    <row r="61" spans="1:30" ht="30" customHeight="1">
      <c r="A61" s="26"/>
      <c r="B61" s="27" t="s">
        <v>115</v>
      </c>
      <c r="C61" s="28" t="s">
        <v>116</v>
      </c>
      <c r="D61" s="28" t="s">
        <v>189</v>
      </c>
      <c r="E61" s="26" t="s">
        <v>219</v>
      </c>
      <c r="F61" s="29"/>
      <c r="G61" s="100"/>
      <c r="H61" s="26"/>
      <c r="I61" s="100"/>
      <c r="J61" s="220">
        <v>1</v>
      </c>
      <c r="K61" s="59">
        <v>5890200000</v>
      </c>
      <c r="L61" s="26">
        <v>1</v>
      </c>
      <c r="M61" s="59">
        <v>5890200000</v>
      </c>
      <c r="N61" s="26">
        <v>0</v>
      </c>
      <c r="O61" s="59">
        <v>6510000</v>
      </c>
      <c r="P61" s="26">
        <v>0</v>
      </c>
      <c r="Q61" s="56">
        <v>11566500</v>
      </c>
      <c r="R61" s="26"/>
      <c r="S61" s="56"/>
      <c r="T61" s="26"/>
      <c r="U61" s="75"/>
      <c r="V61" s="26">
        <f t="shared" si="33"/>
        <v>0</v>
      </c>
      <c r="W61" s="59">
        <f t="shared" si="34"/>
        <v>18076500</v>
      </c>
      <c r="X61" s="76">
        <f t="shared" si="2"/>
        <v>0</v>
      </c>
      <c r="Y61" s="76">
        <f t="shared" si="3"/>
        <v>0.3068911072629113</v>
      </c>
      <c r="Z61" s="77"/>
      <c r="AA61" s="116"/>
      <c r="AB61" s="77"/>
      <c r="AC61" s="95"/>
      <c r="AD61" s="28"/>
    </row>
    <row r="62" spans="1:30" ht="30" customHeight="1">
      <c r="A62" s="26"/>
      <c r="B62" s="27" t="s">
        <v>121</v>
      </c>
      <c r="C62" s="27" t="s">
        <v>122</v>
      </c>
      <c r="D62" s="28" t="s">
        <v>191</v>
      </c>
      <c r="E62" s="26" t="s">
        <v>219</v>
      </c>
      <c r="F62" s="29"/>
      <c r="G62" s="100"/>
      <c r="H62" s="26"/>
      <c r="I62" s="100"/>
      <c r="J62" s="220">
        <v>5</v>
      </c>
      <c r="K62" s="59">
        <v>3281020000</v>
      </c>
      <c r="L62" s="26">
        <v>5</v>
      </c>
      <c r="M62" s="59">
        <v>3281020000</v>
      </c>
      <c r="N62" s="26">
        <v>0</v>
      </c>
      <c r="O62" s="59">
        <v>20405000</v>
      </c>
      <c r="P62" s="22">
        <v>0</v>
      </c>
      <c r="Q62" s="56">
        <v>125138167</v>
      </c>
      <c r="R62" s="22"/>
      <c r="S62" s="56"/>
      <c r="T62" s="22"/>
      <c r="U62" s="75"/>
      <c r="V62" s="22">
        <f t="shared" si="33"/>
        <v>0</v>
      </c>
      <c r="W62" s="59">
        <f t="shared" ref="W62" si="35">O62+Q62+S62+U62</f>
        <v>145543167</v>
      </c>
      <c r="X62" s="73">
        <f t="shared" si="2"/>
        <v>0</v>
      </c>
      <c r="Y62" s="76">
        <f t="shared" si="3"/>
        <v>4.4359122163229729</v>
      </c>
      <c r="Z62" s="26"/>
      <c r="AA62" s="118"/>
      <c r="AB62" s="26"/>
      <c r="AC62" s="119"/>
      <c r="AD62" s="28"/>
    </row>
    <row r="63" spans="1:30" ht="42" customHeight="1">
      <c r="A63" s="22"/>
      <c r="B63" s="23" t="s">
        <v>117</v>
      </c>
      <c r="C63" s="23" t="s">
        <v>118</v>
      </c>
      <c r="D63" s="24" t="s">
        <v>190</v>
      </c>
      <c r="E63" s="22" t="s">
        <v>219</v>
      </c>
      <c r="F63" s="25"/>
      <c r="G63" s="61"/>
      <c r="H63" s="22"/>
      <c r="I63" s="61"/>
      <c r="J63" s="62">
        <v>30</v>
      </c>
      <c r="K63" s="72">
        <v>100870000</v>
      </c>
      <c r="L63" s="22">
        <v>30</v>
      </c>
      <c r="M63" s="101">
        <v>100870000</v>
      </c>
      <c r="N63" s="22">
        <v>10</v>
      </c>
      <c r="O63" s="101">
        <v>0</v>
      </c>
      <c r="P63" s="22">
        <v>10</v>
      </c>
      <c r="Q63" s="101">
        <v>0</v>
      </c>
      <c r="R63" s="22"/>
      <c r="S63" s="101"/>
      <c r="T63" s="22"/>
      <c r="U63" s="71"/>
      <c r="V63" s="22">
        <f t="shared" ref="V63:V65" si="36">N63+P63+R63+T63</f>
        <v>20</v>
      </c>
      <c r="W63" s="72">
        <f t="shared" si="34"/>
        <v>0</v>
      </c>
      <c r="X63" s="73">
        <f t="shared" si="2"/>
        <v>66.666666666666657</v>
      </c>
      <c r="Y63" s="73">
        <f t="shared" si="3"/>
        <v>0</v>
      </c>
      <c r="Z63" s="74"/>
      <c r="AA63" s="89"/>
      <c r="AB63" s="74"/>
      <c r="AC63" s="90"/>
      <c r="AD63" s="24"/>
    </row>
    <row r="64" spans="1:30" s="7" customFormat="1" ht="65.45" customHeight="1">
      <c r="A64" s="26"/>
      <c r="B64" s="27" t="s">
        <v>123</v>
      </c>
      <c r="C64" s="28" t="s">
        <v>124</v>
      </c>
      <c r="D64" s="28" t="s">
        <v>192</v>
      </c>
      <c r="E64" s="34"/>
      <c r="F64" s="120"/>
      <c r="G64" s="128"/>
      <c r="H64" s="34"/>
      <c r="I64" s="128"/>
      <c r="J64" s="218">
        <v>4</v>
      </c>
      <c r="K64" s="219">
        <v>1070000000</v>
      </c>
      <c r="L64" s="34">
        <v>4</v>
      </c>
      <c r="M64" s="59">
        <v>749250000</v>
      </c>
      <c r="N64" s="34">
        <v>0</v>
      </c>
      <c r="O64" s="56">
        <v>12997750</v>
      </c>
      <c r="P64" s="34">
        <v>0</v>
      </c>
      <c r="Q64" s="56">
        <v>19270890</v>
      </c>
      <c r="R64" s="34"/>
      <c r="S64" s="78"/>
      <c r="T64" s="34"/>
      <c r="U64" s="79"/>
      <c r="V64" s="26">
        <f>SUM(N64,P64,R64,T64)</f>
        <v>0</v>
      </c>
      <c r="W64" s="59">
        <f t="shared" si="34"/>
        <v>32268640</v>
      </c>
      <c r="X64" s="76">
        <f t="shared" si="2"/>
        <v>0</v>
      </c>
      <c r="Y64" s="76">
        <f t="shared" si="3"/>
        <v>4.3067921254587924</v>
      </c>
      <c r="Z64" s="80"/>
      <c r="AA64" s="147"/>
      <c r="AB64" s="80"/>
      <c r="AC64" s="148"/>
      <c r="AD64" s="93"/>
    </row>
    <row r="65" spans="1:30" ht="41.25" customHeight="1">
      <c r="A65" s="22"/>
      <c r="B65" s="23" t="s">
        <v>119</v>
      </c>
      <c r="C65" s="23" t="s">
        <v>120</v>
      </c>
      <c r="D65" s="24" t="s">
        <v>245</v>
      </c>
      <c r="E65" s="22" t="s">
        <v>219</v>
      </c>
      <c r="F65" s="25"/>
      <c r="G65" s="61"/>
      <c r="H65" s="22"/>
      <c r="I65" s="61"/>
      <c r="J65" s="62">
        <v>1</v>
      </c>
      <c r="K65" s="72">
        <v>369000000</v>
      </c>
      <c r="L65" s="22">
        <v>1</v>
      </c>
      <c r="M65" s="101">
        <v>369000000</v>
      </c>
      <c r="N65" s="22">
        <v>0</v>
      </c>
      <c r="O65" s="101">
        <v>0</v>
      </c>
      <c r="P65" s="22">
        <v>0</v>
      </c>
      <c r="Q65" s="101">
        <v>0</v>
      </c>
      <c r="R65" s="22"/>
      <c r="S65" s="101"/>
      <c r="T65" s="22"/>
      <c r="U65" s="71"/>
      <c r="V65" s="22">
        <f t="shared" si="36"/>
        <v>0</v>
      </c>
      <c r="W65" s="72">
        <f t="shared" si="34"/>
        <v>0</v>
      </c>
      <c r="X65" s="73">
        <f t="shared" si="2"/>
        <v>0</v>
      </c>
      <c r="Y65" s="73">
        <f t="shared" si="3"/>
        <v>0</v>
      </c>
      <c r="Z65" s="74"/>
      <c r="AA65" s="89"/>
      <c r="AB65" s="74"/>
      <c r="AC65" s="90"/>
      <c r="AD65" s="24"/>
    </row>
    <row r="66" spans="1:30" s="3" customFormat="1" ht="25.5">
      <c r="A66" s="16"/>
      <c r="B66" s="17" t="s">
        <v>125</v>
      </c>
      <c r="C66" s="17" t="s">
        <v>126</v>
      </c>
      <c r="D66" s="18" t="s">
        <v>216</v>
      </c>
      <c r="E66" s="16" t="s">
        <v>203</v>
      </c>
      <c r="F66" s="16">
        <v>5.2999999999999999E-2</v>
      </c>
      <c r="G66" s="42">
        <v>13097479839</v>
      </c>
      <c r="H66" s="16"/>
      <c r="I66" s="42"/>
      <c r="J66" s="43">
        <v>5.2999999999999999E-2</v>
      </c>
      <c r="K66" s="42">
        <f t="shared" ref="K66:M66" si="37">K67</f>
        <v>4523865800</v>
      </c>
      <c r="L66" s="16">
        <v>5.2999999999999999E-2</v>
      </c>
      <c r="M66" s="41">
        <f t="shared" si="37"/>
        <v>20147290200</v>
      </c>
      <c r="N66" s="63">
        <v>-0.84099999999999997</v>
      </c>
      <c r="O66" s="41">
        <f t="shared" ref="O66" si="38">O67</f>
        <v>122808400</v>
      </c>
      <c r="P66" s="63">
        <v>-0.754</v>
      </c>
      <c r="Q66" s="41">
        <f>Q67</f>
        <v>197443770</v>
      </c>
      <c r="R66" s="63"/>
      <c r="S66" s="41"/>
      <c r="T66" s="141"/>
      <c r="U66" s="67"/>
      <c r="V66" s="63">
        <f t="shared" ref="V66:V77" si="39">N66+P66+R66+T66</f>
        <v>-1.595</v>
      </c>
      <c r="W66" s="42">
        <f t="shared" ref="W66:W68" si="40">O66+Q66+S66+U66</f>
        <v>320252170</v>
      </c>
      <c r="X66" s="68">
        <f t="shared" si="2"/>
        <v>-3009.433962264151</v>
      </c>
      <c r="Y66" s="68">
        <f t="shared" si="3"/>
        <v>1.5895545595506437</v>
      </c>
      <c r="Z66" s="63">
        <f>H66+V66</f>
        <v>-1.595</v>
      </c>
      <c r="AA66" s="82">
        <f>I66+W66</f>
        <v>320252170</v>
      </c>
      <c r="AB66" s="63">
        <f>Z66/F66*100</f>
        <v>-3009.433962264151</v>
      </c>
      <c r="AC66" s="63">
        <f>AA66/G66*100</f>
        <v>2.4451434469583533</v>
      </c>
      <c r="AD66" s="83"/>
    </row>
    <row r="67" spans="1:30" s="4" customFormat="1" ht="30" customHeight="1">
      <c r="A67" s="19"/>
      <c r="B67" s="20" t="s">
        <v>127</v>
      </c>
      <c r="C67" s="20" t="s">
        <v>128</v>
      </c>
      <c r="D67" s="21" t="s">
        <v>129</v>
      </c>
      <c r="E67" s="19" t="s">
        <v>16</v>
      </c>
      <c r="F67" s="19"/>
      <c r="G67" s="44"/>
      <c r="H67" s="19"/>
      <c r="I67" s="44"/>
      <c r="J67" s="129">
        <v>12000000000</v>
      </c>
      <c r="K67" s="44">
        <f>SUM(K68:K71)</f>
        <v>4523865800</v>
      </c>
      <c r="L67" s="130">
        <v>12000000000</v>
      </c>
      <c r="M67" s="46">
        <f>SUM(M68:M77)</f>
        <v>20147290200</v>
      </c>
      <c r="N67" s="84">
        <v>37625578086</v>
      </c>
      <c r="O67" s="46">
        <f>SUM(O68:O71)</f>
        <v>122808400</v>
      </c>
      <c r="P67" s="84">
        <v>7568753512</v>
      </c>
      <c r="Q67" s="46">
        <f>SUM(Q68:Q71)</f>
        <v>197443770</v>
      </c>
      <c r="R67" s="84"/>
      <c r="S67" s="46"/>
      <c r="T67" s="84"/>
      <c r="U67" s="69"/>
      <c r="V67" s="44">
        <f t="shared" si="39"/>
        <v>45194331598</v>
      </c>
      <c r="W67" s="44">
        <f t="shared" si="40"/>
        <v>320252170</v>
      </c>
      <c r="X67" s="70">
        <f t="shared" si="2"/>
        <v>376.6194299833333</v>
      </c>
      <c r="Y67" s="70">
        <f t="shared" si="3"/>
        <v>1.5895545595506437</v>
      </c>
      <c r="Z67" s="19"/>
      <c r="AA67" s="84"/>
      <c r="AB67" s="19"/>
      <c r="AC67" s="85"/>
      <c r="AD67" s="86"/>
    </row>
    <row r="68" spans="1:30" s="5" customFormat="1" ht="60.95" customHeight="1">
      <c r="A68" s="26"/>
      <c r="B68" s="27" t="s">
        <v>130</v>
      </c>
      <c r="C68" s="28" t="s">
        <v>131</v>
      </c>
      <c r="D68" s="28" t="s">
        <v>193</v>
      </c>
      <c r="E68" s="37" t="s">
        <v>218</v>
      </c>
      <c r="F68" s="38"/>
      <c r="G68" s="99"/>
      <c r="H68" s="37"/>
      <c r="I68" s="99"/>
      <c r="J68" s="48">
        <v>10</v>
      </c>
      <c r="K68" s="49">
        <v>258509000</v>
      </c>
      <c r="L68" s="22">
        <v>10</v>
      </c>
      <c r="M68" s="50">
        <v>258509000</v>
      </c>
      <c r="N68" s="132">
        <v>0</v>
      </c>
      <c r="O68" s="52">
        <v>1282500</v>
      </c>
      <c r="P68" s="133">
        <v>8</v>
      </c>
      <c r="Q68" s="52">
        <v>10932500</v>
      </c>
      <c r="R68" s="134"/>
      <c r="S68" s="78"/>
      <c r="T68" s="134"/>
      <c r="U68" s="79"/>
      <c r="V68" s="35">
        <f t="shared" si="39"/>
        <v>8</v>
      </c>
      <c r="W68" s="59">
        <f t="shared" si="40"/>
        <v>12215000</v>
      </c>
      <c r="X68" s="106">
        <f t="shared" si="2"/>
        <v>80</v>
      </c>
      <c r="Y68" s="76">
        <f t="shared" si="3"/>
        <v>4.7251739784688347</v>
      </c>
      <c r="Z68" s="34"/>
      <c r="AA68" s="149"/>
      <c r="AB68" s="34"/>
      <c r="AC68" s="150"/>
      <c r="AD68" s="93"/>
    </row>
    <row r="69" spans="1:30" ht="49.5" customHeight="1">
      <c r="A69" s="26"/>
      <c r="B69" s="27" t="s">
        <v>132</v>
      </c>
      <c r="C69" s="27" t="s">
        <v>133</v>
      </c>
      <c r="D69" s="28" t="s">
        <v>194</v>
      </c>
      <c r="E69" s="35" t="s">
        <v>219</v>
      </c>
      <c r="F69" s="36"/>
      <c r="G69" s="98"/>
      <c r="H69" s="35"/>
      <c r="I69" s="98"/>
      <c r="J69" s="48">
        <v>10</v>
      </c>
      <c r="K69" s="49">
        <v>3550608200</v>
      </c>
      <c r="L69" s="22">
        <v>10</v>
      </c>
      <c r="M69" s="50">
        <v>3550608200</v>
      </c>
      <c r="N69" s="35">
        <v>10</v>
      </c>
      <c r="O69" s="135">
        <v>121525900</v>
      </c>
      <c r="P69" s="35">
        <v>0</v>
      </c>
      <c r="Q69" s="52">
        <v>154607150</v>
      </c>
      <c r="R69" s="35"/>
      <c r="S69" s="52"/>
      <c r="T69" s="35"/>
      <c r="U69" s="75"/>
      <c r="V69" s="35">
        <f t="shared" si="39"/>
        <v>10</v>
      </c>
      <c r="W69" s="59">
        <f t="shared" ref="W69:W75" si="41">O69+Q69+S69+U69</f>
        <v>276133050</v>
      </c>
      <c r="X69" s="106">
        <f t="shared" si="2"/>
        <v>100</v>
      </c>
      <c r="Y69" s="76">
        <f t="shared" si="3"/>
        <v>7.7770633774799478</v>
      </c>
      <c r="Z69" s="26"/>
      <c r="AA69" s="118"/>
      <c r="AB69" s="26"/>
      <c r="AC69" s="119"/>
      <c r="AD69" s="28"/>
    </row>
    <row r="70" spans="1:30" ht="25.5">
      <c r="A70" s="22"/>
      <c r="B70" s="23" t="s">
        <v>141</v>
      </c>
      <c r="C70" s="27" t="s">
        <v>142</v>
      </c>
      <c r="D70" s="28" t="s">
        <v>199</v>
      </c>
      <c r="E70" s="35" t="s">
        <v>218</v>
      </c>
      <c r="F70" s="36"/>
      <c r="G70" s="98"/>
      <c r="H70" s="35"/>
      <c r="I70" s="98"/>
      <c r="J70" s="48">
        <v>4</v>
      </c>
      <c r="K70" s="49">
        <v>257234600</v>
      </c>
      <c r="L70" s="22">
        <v>3</v>
      </c>
      <c r="M70" s="50">
        <v>209158500</v>
      </c>
      <c r="N70" s="35">
        <v>0</v>
      </c>
      <c r="O70" s="52">
        <v>0</v>
      </c>
      <c r="P70" s="35">
        <v>1</v>
      </c>
      <c r="Q70" s="52">
        <v>22819820</v>
      </c>
      <c r="R70" s="35"/>
      <c r="S70" s="52"/>
      <c r="T70" s="35"/>
      <c r="U70" s="75"/>
      <c r="V70" s="35">
        <f t="shared" ref="V70:V73" si="42">N70+P70+R70+T70</f>
        <v>1</v>
      </c>
      <c r="W70" s="59">
        <f t="shared" ref="W70" si="43">O70+Q70+S70+U70</f>
        <v>22819820</v>
      </c>
      <c r="X70" s="106">
        <f t="shared" si="2"/>
        <v>33.333333333333329</v>
      </c>
      <c r="Y70" s="76">
        <f t="shared" si="3"/>
        <v>10.910300083429552</v>
      </c>
      <c r="Z70" s="26"/>
      <c r="AA70" s="118"/>
      <c r="AB70" s="26"/>
      <c r="AC70" s="119"/>
      <c r="AD70" s="28"/>
    </row>
    <row r="71" spans="1:30" ht="38.25">
      <c r="A71" s="22"/>
      <c r="B71" s="23" t="s">
        <v>143</v>
      </c>
      <c r="C71" s="24" t="s">
        <v>144</v>
      </c>
      <c r="D71" s="24" t="s">
        <v>200</v>
      </c>
      <c r="E71" s="35" t="s">
        <v>218</v>
      </c>
      <c r="F71" s="36"/>
      <c r="G71" s="98"/>
      <c r="H71" s="35"/>
      <c r="I71" s="98"/>
      <c r="J71" s="48">
        <v>12</v>
      </c>
      <c r="K71" s="49">
        <v>457514000</v>
      </c>
      <c r="L71" s="22">
        <v>12</v>
      </c>
      <c r="M71" s="50">
        <v>457514000</v>
      </c>
      <c r="N71" s="35">
        <v>0</v>
      </c>
      <c r="O71" s="52">
        <v>0</v>
      </c>
      <c r="P71" s="35">
        <v>6</v>
      </c>
      <c r="Q71" s="52">
        <v>9084300</v>
      </c>
      <c r="R71" s="35"/>
      <c r="S71" s="52"/>
      <c r="T71" s="35"/>
      <c r="U71" s="75"/>
      <c r="V71" s="35">
        <f t="shared" si="42"/>
        <v>6</v>
      </c>
      <c r="W71" s="59">
        <f>O71+Q71+S71+U71</f>
        <v>9084300</v>
      </c>
      <c r="X71" s="76">
        <f t="shared" si="2"/>
        <v>50</v>
      </c>
      <c r="Y71" s="76">
        <f t="shared" si="3"/>
        <v>1.9855785833876123</v>
      </c>
      <c r="Z71" s="26"/>
      <c r="AA71" s="118"/>
      <c r="AB71" s="26"/>
      <c r="AC71" s="119"/>
      <c r="AD71" s="28"/>
    </row>
    <row r="72" spans="1:30" s="3" customFormat="1" ht="25.5">
      <c r="A72" s="16"/>
      <c r="B72" s="17" t="s">
        <v>125</v>
      </c>
      <c r="C72" s="17" t="s">
        <v>126</v>
      </c>
      <c r="D72" s="18" t="s">
        <v>217</v>
      </c>
      <c r="E72" s="16" t="s">
        <v>203</v>
      </c>
      <c r="F72" s="16">
        <v>5.2999999999999999E-2</v>
      </c>
      <c r="G72" s="42">
        <v>13097479839</v>
      </c>
      <c r="H72" s="16"/>
      <c r="I72" s="42"/>
      <c r="J72" s="43">
        <v>1.8</v>
      </c>
      <c r="K72" s="42">
        <f t="shared" ref="K72:M72" si="44">K73</f>
        <v>5223833500</v>
      </c>
      <c r="L72" s="16">
        <v>1.8</v>
      </c>
      <c r="M72" s="41">
        <f t="shared" si="44"/>
        <v>5223833500</v>
      </c>
      <c r="N72" s="63">
        <v>7.6999999999999999E-2</v>
      </c>
      <c r="O72" s="41">
        <f t="shared" ref="O72" si="45">O73</f>
        <v>180737025</v>
      </c>
      <c r="P72" s="63">
        <v>-3.7999999999999999E-2</v>
      </c>
      <c r="Q72" s="41">
        <f>Q73</f>
        <v>941191500</v>
      </c>
      <c r="R72" s="63"/>
      <c r="S72" s="41"/>
      <c r="T72" s="141"/>
      <c r="U72" s="67"/>
      <c r="V72" s="63">
        <f t="shared" si="42"/>
        <v>3.9E-2</v>
      </c>
      <c r="W72" s="42">
        <f t="shared" ref="W72:W73" si="46">O72+Q72+S72+U72</f>
        <v>1121928525</v>
      </c>
      <c r="X72" s="68">
        <f t="shared" si="2"/>
        <v>2.166666666666667</v>
      </c>
      <c r="Y72" s="68">
        <f t="shared" si="3"/>
        <v>21.477111110068879</v>
      </c>
      <c r="Z72" s="63">
        <f>H72+V72</f>
        <v>3.9E-2</v>
      </c>
      <c r="AA72" s="82">
        <f>I72+W72</f>
        <v>1121928525</v>
      </c>
      <c r="AB72" s="63">
        <f>Z72/F72*100</f>
        <v>73.584905660377359</v>
      </c>
      <c r="AC72" s="63">
        <f>AA72/G72*100</f>
        <v>8.5659877991128095</v>
      </c>
      <c r="AD72" s="83"/>
    </row>
    <row r="73" spans="1:30" s="4" customFormat="1" ht="30" customHeight="1">
      <c r="A73" s="19"/>
      <c r="B73" s="20" t="s">
        <v>127</v>
      </c>
      <c r="C73" s="20" t="s">
        <v>128</v>
      </c>
      <c r="D73" s="21" t="s">
        <v>129</v>
      </c>
      <c r="E73" s="19" t="s">
        <v>16</v>
      </c>
      <c r="F73" s="19"/>
      <c r="G73" s="44"/>
      <c r="H73" s="19"/>
      <c r="I73" s="44"/>
      <c r="J73" s="129">
        <v>12000000000</v>
      </c>
      <c r="K73" s="44">
        <f>SUM(K74:K77)</f>
        <v>5223833500</v>
      </c>
      <c r="L73" s="130">
        <v>12000000000</v>
      </c>
      <c r="M73" s="46">
        <f>SUM(M74:M84)</f>
        <v>5223833500</v>
      </c>
      <c r="N73" s="84">
        <v>37625578086</v>
      </c>
      <c r="O73" s="46">
        <f>SUM(O74:O84)</f>
        <v>180737025</v>
      </c>
      <c r="P73" s="84">
        <v>7568753512</v>
      </c>
      <c r="Q73" s="46">
        <f>SUM(Q74:Q77)</f>
        <v>941191500</v>
      </c>
      <c r="R73" s="84"/>
      <c r="S73" s="46"/>
      <c r="T73" s="84"/>
      <c r="U73" s="69"/>
      <c r="V73" s="44">
        <f t="shared" si="42"/>
        <v>45194331598</v>
      </c>
      <c r="W73" s="44">
        <f t="shared" si="46"/>
        <v>1121928525</v>
      </c>
      <c r="X73" s="70">
        <f t="shared" si="2"/>
        <v>376.6194299833333</v>
      </c>
      <c r="Y73" s="70">
        <f t="shared" si="3"/>
        <v>21.477111110068879</v>
      </c>
      <c r="Z73" s="19"/>
      <c r="AA73" s="84"/>
      <c r="AB73" s="19"/>
      <c r="AC73" s="85"/>
      <c r="AD73" s="86"/>
    </row>
    <row r="74" spans="1:30" ht="43.5" customHeight="1">
      <c r="A74" s="30"/>
      <c r="B74" s="31" t="s">
        <v>132</v>
      </c>
      <c r="C74" s="23" t="s">
        <v>134</v>
      </c>
      <c r="D74" s="32" t="s">
        <v>195</v>
      </c>
      <c r="E74" s="30" t="s">
        <v>219</v>
      </c>
      <c r="F74" s="33"/>
      <c r="G74" s="53"/>
      <c r="H74" s="30"/>
      <c r="I74" s="53"/>
      <c r="J74" s="48">
        <v>2</v>
      </c>
      <c r="K74" s="49">
        <v>3187083500</v>
      </c>
      <c r="L74" s="168">
        <v>2</v>
      </c>
      <c r="M74" s="50">
        <v>3187083500</v>
      </c>
      <c r="N74" s="30">
        <v>0</v>
      </c>
      <c r="O74" s="54">
        <v>107456625</v>
      </c>
      <c r="P74" s="136">
        <v>1</v>
      </c>
      <c r="Q74" s="54">
        <v>583766800</v>
      </c>
      <c r="R74" s="136"/>
      <c r="S74" s="54"/>
      <c r="T74" s="136"/>
      <c r="U74" s="142"/>
      <c r="V74" s="143">
        <f t="shared" si="39"/>
        <v>1</v>
      </c>
      <c r="W74" s="72">
        <f t="shared" si="41"/>
        <v>691223425</v>
      </c>
      <c r="X74" s="73">
        <f t="shared" ref="X74:X77" si="47">V74/L74*100</f>
        <v>50</v>
      </c>
      <c r="Y74" s="73">
        <f t="shared" ref="Y74:Y77" si="48">W74/M74*100</f>
        <v>21.688274718876993</v>
      </c>
      <c r="Z74" s="30"/>
      <c r="AA74" s="152"/>
      <c r="AB74" s="30"/>
      <c r="AC74" s="151"/>
      <c r="AD74" s="32"/>
    </row>
    <row r="75" spans="1:30" ht="41.45" customHeight="1">
      <c r="A75" s="26"/>
      <c r="B75" s="27" t="s">
        <v>135</v>
      </c>
      <c r="C75" s="28" t="s">
        <v>136</v>
      </c>
      <c r="D75" s="28" t="s">
        <v>196</v>
      </c>
      <c r="E75" s="26" t="s">
        <v>219</v>
      </c>
      <c r="F75" s="36"/>
      <c r="G75" s="98"/>
      <c r="H75" s="35"/>
      <c r="I75" s="98"/>
      <c r="J75" s="48">
        <v>1</v>
      </c>
      <c r="K75" s="49">
        <v>534535000</v>
      </c>
      <c r="L75" s="22">
        <v>1</v>
      </c>
      <c r="M75" s="50">
        <v>534535000</v>
      </c>
      <c r="N75" s="35">
        <v>0</v>
      </c>
      <c r="O75" s="52">
        <v>1775400</v>
      </c>
      <c r="P75" s="35">
        <v>0</v>
      </c>
      <c r="Q75" s="52">
        <v>85573200</v>
      </c>
      <c r="R75" s="35"/>
      <c r="S75" s="52"/>
      <c r="T75" s="35"/>
      <c r="U75" s="75"/>
      <c r="V75" s="35">
        <f t="shared" si="39"/>
        <v>0</v>
      </c>
      <c r="W75" s="59">
        <f t="shared" si="41"/>
        <v>87348600</v>
      </c>
      <c r="X75" s="76">
        <f t="shared" si="47"/>
        <v>0</v>
      </c>
      <c r="Y75" s="76">
        <f t="shared" si="48"/>
        <v>16.34104408504588</v>
      </c>
      <c r="Z75" s="26"/>
      <c r="AA75" s="118"/>
      <c r="AB75" s="26"/>
      <c r="AC75" s="119"/>
      <c r="AD75" s="28"/>
    </row>
    <row r="76" spans="1:30" ht="37.5" customHeight="1">
      <c r="A76" s="22"/>
      <c r="B76" s="23" t="s">
        <v>137</v>
      </c>
      <c r="C76" s="24" t="s">
        <v>138</v>
      </c>
      <c r="D76" s="24" t="s">
        <v>197</v>
      </c>
      <c r="E76" s="22" t="s">
        <v>228</v>
      </c>
      <c r="F76" s="25"/>
      <c r="G76" s="47"/>
      <c r="H76" s="22"/>
      <c r="I76" s="47"/>
      <c r="J76" s="169">
        <v>1200000</v>
      </c>
      <c r="K76" s="49">
        <v>252215000</v>
      </c>
      <c r="L76" s="143">
        <v>1200000</v>
      </c>
      <c r="M76" s="50">
        <v>252215000</v>
      </c>
      <c r="N76" s="143">
        <v>1200000</v>
      </c>
      <c r="O76" s="50">
        <v>71505000</v>
      </c>
      <c r="P76" s="22">
        <v>0</v>
      </c>
      <c r="Q76" s="50">
        <v>91517500</v>
      </c>
      <c r="R76" s="22"/>
      <c r="S76" s="50"/>
      <c r="T76" s="22"/>
      <c r="U76" s="71"/>
      <c r="V76" s="22">
        <f t="shared" si="39"/>
        <v>1200000</v>
      </c>
      <c r="W76" s="72">
        <f t="shared" ref="W76:W77" si="49">O76+Q76+S76+U76</f>
        <v>163022500</v>
      </c>
      <c r="X76" s="73">
        <f t="shared" si="47"/>
        <v>100</v>
      </c>
      <c r="Y76" s="73">
        <f t="shared" si="48"/>
        <v>64.636322185437024</v>
      </c>
      <c r="Z76" s="22"/>
      <c r="AA76" s="87"/>
      <c r="AB76" s="22"/>
      <c r="AC76" s="88"/>
      <c r="AD76" s="24"/>
    </row>
    <row r="77" spans="1:30" ht="40.5" customHeight="1">
      <c r="A77" s="22"/>
      <c r="B77" s="23" t="s">
        <v>139</v>
      </c>
      <c r="C77" s="24" t="s">
        <v>140</v>
      </c>
      <c r="D77" s="24" t="s">
        <v>198</v>
      </c>
      <c r="E77" s="22" t="s">
        <v>218</v>
      </c>
      <c r="F77" s="25"/>
      <c r="G77" s="47"/>
      <c r="H77" s="22"/>
      <c r="I77" s="47"/>
      <c r="J77" s="48">
        <v>30</v>
      </c>
      <c r="K77" s="49">
        <v>1250000000</v>
      </c>
      <c r="L77" s="22">
        <v>30</v>
      </c>
      <c r="M77" s="50">
        <v>1250000000</v>
      </c>
      <c r="N77" s="22">
        <v>24</v>
      </c>
      <c r="O77" s="50">
        <v>0</v>
      </c>
      <c r="P77" s="22">
        <v>2</v>
      </c>
      <c r="Q77" s="50">
        <v>180334000</v>
      </c>
      <c r="R77" s="22"/>
      <c r="S77" s="50"/>
      <c r="T77" s="22"/>
      <c r="U77" s="71"/>
      <c r="V77" s="22">
        <f t="shared" si="39"/>
        <v>26</v>
      </c>
      <c r="W77" s="72">
        <f t="shared" si="49"/>
        <v>180334000</v>
      </c>
      <c r="X77" s="73">
        <f t="shared" si="47"/>
        <v>86.666666666666671</v>
      </c>
      <c r="Y77" s="73">
        <f t="shared" si="48"/>
        <v>14.426720000000001</v>
      </c>
      <c r="Z77" s="22"/>
      <c r="AA77" s="87"/>
      <c r="AB77" s="22"/>
      <c r="AC77" s="88"/>
      <c r="AD77" s="24"/>
    </row>
    <row r="78" spans="1:30">
      <c r="A78" s="266" t="s">
        <v>145</v>
      </c>
      <c r="B78" s="266"/>
      <c r="C78" s="266"/>
      <c r="D78" s="266"/>
      <c r="E78" s="266"/>
      <c r="F78" s="121"/>
      <c r="G78" s="121"/>
      <c r="H78" s="121"/>
      <c r="I78" s="121"/>
      <c r="J78" s="121"/>
      <c r="K78" s="121"/>
      <c r="L78" s="121"/>
      <c r="M78" s="121"/>
      <c r="N78" s="137"/>
      <c r="O78" s="121"/>
      <c r="P78" s="137"/>
      <c r="Q78" s="121"/>
      <c r="R78" s="137"/>
      <c r="S78" s="121"/>
      <c r="T78" s="137"/>
      <c r="U78" s="121"/>
      <c r="V78" s="121"/>
      <c r="W78" s="144"/>
      <c r="X78" s="145"/>
      <c r="Y78" s="145"/>
      <c r="Z78" s="121"/>
      <c r="AA78" s="121"/>
      <c r="AB78" s="121"/>
      <c r="AC78" s="121"/>
      <c r="AD78" s="122"/>
    </row>
    <row r="79" spans="1:30">
      <c r="A79" s="266" t="s">
        <v>146</v>
      </c>
      <c r="B79" s="266"/>
      <c r="C79" s="266"/>
      <c r="D79" s="266"/>
      <c r="E79" s="266"/>
      <c r="F79" s="121"/>
      <c r="G79" s="121"/>
      <c r="H79" s="121"/>
      <c r="I79" s="121"/>
      <c r="J79" s="121"/>
      <c r="K79" s="121"/>
      <c r="L79" s="121"/>
      <c r="M79" s="131"/>
      <c r="N79" s="121"/>
      <c r="O79" s="121"/>
      <c r="P79" s="121"/>
      <c r="Q79" s="121"/>
      <c r="R79" s="138"/>
      <c r="S79" s="121"/>
      <c r="T79" s="138"/>
      <c r="U79" s="121"/>
      <c r="V79" s="121"/>
      <c r="W79" s="144"/>
      <c r="X79" s="145"/>
      <c r="Y79" s="145"/>
      <c r="Z79" s="121"/>
      <c r="AA79" s="121"/>
      <c r="AB79" s="121"/>
      <c r="AC79" s="121"/>
      <c r="AD79" s="122"/>
    </row>
    <row r="80" spans="1:30" s="231" customFormat="1" ht="26.45" customHeight="1">
      <c r="A80" s="267" t="s">
        <v>157</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row>
    <row r="81" spans="1:30" s="231" customFormat="1" ht="26.45" customHeight="1">
      <c r="A81" s="267" t="s">
        <v>147</v>
      </c>
      <c r="B81" s="267"/>
      <c r="C81" s="267"/>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row>
    <row r="82" spans="1:30" s="231" customFormat="1" ht="26.45" customHeight="1">
      <c r="A82" s="267" t="s">
        <v>148</v>
      </c>
      <c r="B82" s="267"/>
      <c r="C82" s="267"/>
      <c r="D82" s="267"/>
      <c r="E82" s="267"/>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row>
    <row r="83" spans="1:30" s="231" customFormat="1" ht="26.45" customHeight="1">
      <c r="A83" s="267" t="s">
        <v>149</v>
      </c>
      <c r="B83" s="267"/>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row>
    <row r="84" spans="1:30" ht="18.75">
      <c r="AB84" s="153"/>
    </row>
    <row r="85" spans="1:30" ht="18.75">
      <c r="AB85" s="153"/>
    </row>
    <row r="86" spans="1:30" ht="34.5">
      <c r="A86" s="123"/>
      <c r="B86" s="123"/>
      <c r="C86" s="123"/>
      <c r="D86" s="229" t="s">
        <v>266</v>
      </c>
      <c r="E86" s="126"/>
      <c r="F86" s="126"/>
      <c r="G86" s="126"/>
      <c r="H86" s="126"/>
      <c r="I86" s="126"/>
      <c r="J86" s="126"/>
      <c r="K86" s="126"/>
      <c r="L86" s="126"/>
      <c r="M86" s="126"/>
      <c r="N86" s="126"/>
      <c r="O86" s="126"/>
      <c r="P86" s="126"/>
      <c r="Q86" s="126"/>
      <c r="R86" s="139"/>
      <c r="S86" s="126"/>
      <c r="T86" s="139"/>
      <c r="U86" s="126"/>
      <c r="V86" s="126"/>
      <c r="Y86" s="125" t="s">
        <v>150</v>
      </c>
      <c r="AA86" s="126"/>
      <c r="AB86" s="154"/>
      <c r="AC86" s="154"/>
      <c r="AD86" s="155"/>
    </row>
    <row r="87" spans="1:30" ht="34.5">
      <c r="A87" s="123"/>
      <c r="B87" s="123"/>
      <c r="C87" s="123"/>
      <c r="D87" s="229" t="s">
        <v>261</v>
      </c>
      <c r="E87" s="126"/>
      <c r="F87" s="126"/>
      <c r="G87" s="126"/>
      <c r="H87" s="126"/>
      <c r="I87" s="126"/>
      <c r="J87" s="126"/>
      <c r="K87" s="126"/>
      <c r="L87" s="126"/>
      <c r="M87" s="126"/>
      <c r="N87" s="126"/>
      <c r="O87" s="126"/>
      <c r="P87" s="126"/>
      <c r="Q87" s="126"/>
      <c r="R87" s="139"/>
      <c r="S87" s="126"/>
      <c r="T87" s="139"/>
      <c r="U87" s="126"/>
      <c r="V87" s="126"/>
      <c r="Y87" s="229" t="s">
        <v>261</v>
      </c>
      <c r="AA87" s="126"/>
      <c r="AB87" s="154"/>
      <c r="AC87" s="154"/>
      <c r="AD87" s="155"/>
    </row>
    <row r="88" spans="1:30" ht="34.5">
      <c r="A88" s="123"/>
      <c r="B88" s="123"/>
      <c r="C88" s="123"/>
      <c r="D88" s="124"/>
      <c r="E88" s="126"/>
      <c r="F88" s="126"/>
      <c r="G88" s="126"/>
      <c r="H88" s="126"/>
      <c r="I88" s="126"/>
      <c r="J88" s="126"/>
      <c r="K88" s="126"/>
      <c r="L88" s="126"/>
      <c r="M88" s="126"/>
      <c r="N88" s="126"/>
      <c r="O88" s="126"/>
      <c r="P88" s="126"/>
      <c r="Q88" s="126"/>
      <c r="R88" s="139"/>
      <c r="S88" s="126"/>
      <c r="T88" s="139"/>
      <c r="U88" s="126"/>
      <c r="V88" s="126"/>
      <c r="Y88" s="125"/>
      <c r="AA88" s="126"/>
      <c r="AB88" s="156"/>
      <c r="AC88" s="123"/>
      <c r="AD88" s="124"/>
    </row>
    <row r="89" spans="1:30" ht="34.5">
      <c r="A89" s="123"/>
      <c r="B89" s="123"/>
      <c r="D89" s="229" t="s">
        <v>262</v>
      </c>
      <c r="E89" s="126"/>
      <c r="F89" s="126"/>
      <c r="G89" s="126"/>
      <c r="H89" s="126"/>
      <c r="I89" s="126"/>
      <c r="J89" s="126"/>
      <c r="K89" s="126"/>
      <c r="L89" s="126"/>
      <c r="M89" s="126"/>
      <c r="N89" s="126"/>
      <c r="O89" s="126"/>
      <c r="P89" s="126"/>
      <c r="Q89" s="126"/>
      <c r="R89" s="139"/>
      <c r="S89" s="126"/>
      <c r="T89" s="139"/>
      <c r="U89" s="126"/>
      <c r="V89" s="126"/>
      <c r="Y89" s="125" t="s">
        <v>151</v>
      </c>
      <c r="AA89" s="126"/>
      <c r="AB89" s="157"/>
      <c r="AC89" s="158"/>
      <c r="AD89" s="159"/>
    </row>
    <row r="90" spans="1:30" ht="34.5">
      <c r="A90" s="123"/>
      <c r="B90" s="123"/>
      <c r="D90" s="229" t="s">
        <v>263</v>
      </c>
      <c r="E90" s="126"/>
      <c r="F90" s="126"/>
      <c r="G90" s="126"/>
      <c r="H90" s="126"/>
      <c r="I90" s="126"/>
      <c r="J90" s="126"/>
      <c r="K90" s="126"/>
      <c r="L90" s="126"/>
      <c r="M90" s="126"/>
      <c r="N90" s="126"/>
      <c r="O90" s="126"/>
      <c r="P90" s="126"/>
      <c r="Q90" s="126"/>
      <c r="R90" s="139"/>
      <c r="S90" s="126"/>
      <c r="T90" s="139"/>
      <c r="U90" s="126"/>
      <c r="V90" s="126"/>
      <c r="Y90" s="125" t="s">
        <v>152</v>
      </c>
      <c r="AA90" s="126"/>
      <c r="AB90" s="157"/>
      <c r="AC90" s="158"/>
      <c r="AD90" s="159"/>
    </row>
    <row r="91" spans="1:30" ht="34.5">
      <c r="A91" s="123"/>
      <c r="B91" s="123"/>
      <c r="D91" s="125" t="s">
        <v>153</v>
      </c>
      <c r="E91" s="126"/>
      <c r="F91" s="126"/>
      <c r="G91" s="126"/>
      <c r="H91" s="126"/>
      <c r="I91" s="126"/>
      <c r="J91" s="126"/>
      <c r="K91" s="126"/>
      <c r="L91" s="126"/>
      <c r="M91" s="126"/>
      <c r="N91" s="126"/>
      <c r="O91" s="126"/>
      <c r="P91" s="126"/>
      <c r="Q91" s="126"/>
      <c r="R91" s="139"/>
      <c r="S91" s="126"/>
      <c r="T91" s="139"/>
      <c r="U91" s="126"/>
      <c r="V91" s="126"/>
      <c r="Y91" s="125" t="s">
        <v>153</v>
      </c>
      <c r="AA91" s="126"/>
      <c r="AB91" s="157"/>
      <c r="AC91" s="158"/>
      <c r="AD91" s="159"/>
    </row>
    <row r="92" spans="1:30" ht="34.5">
      <c r="A92" s="123"/>
      <c r="B92" s="123"/>
      <c r="D92" s="125"/>
      <c r="E92" s="126"/>
      <c r="F92" s="126"/>
      <c r="G92" s="126"/>
      <c r="H92" s="126"/>
      <c r="I92" s="126"/>
      <c r="J92" s="126"/>
      <c r="K92" s="126"/>
      <c r="L92" s="126"/>
      <c r="M92" s="126"/>
      <c r="N92" s="126"/>
      <c r="O92" s="126"/>
      <c r="P92" s="126"/>
      <c r="Q92" s="126"/>
      <c r="R92" s="139"/>
      <c r="S92" s="126"/>
      <c r="T92" s="139"/>
      <c r="U92" s="126"/>
      <c r="V92" s="126"/>
      <c r="Y92" s="125"/>
      <c r="AA92" s="126"/>
      <c r="AB92" s="158"/>
      <c r="AC92" s="158"/>
      <c r="AD92" s="159"/>
    </row>
    <row r="93" spans="1:30" ht="34.5">
      <c r="A93" s="123"/>
      <c r="B93" s="123"/>
      <c r="D93" s="125"/>
      <c r="E93" s="126"/>
      <c r="F93" s="126"/>
      <c r="G93" s="126"/>
      <c r="H93" s="126"/>
      <c r="I93" s="126"/>
      <c r="J93" s="126"/>
      <c r="K93" s="126"/>
      <c r="L93" s="126"/>
      <c r="M93" s="126"/>
      <c r="N93" s="126"/>
      <c r="O93" s="126"/>
      <c r="P93" s="126"/>
      <c r="Q93" s="126"/>
      <c r="R93" s="139"/>
      <c r="S93" s="126"/>
      <c r="T93" s="139"/>
      <c r="U93" s="126"/>
      <c r="V93" s="126"/>
      <c r="Y93" s="125"/>
      <c r="AA93" s="126"/>
      <c r="AB93" s="158"/>
      <c r="AC93" s="158"/>
      <c r="AD93" s="159"/>
    </row>
    <row r="94" spans="1:30" ht="34.5">
      <c r="A94" s="123"/>
      <c r="B94" s="123"/>
      <c r="D94" s="125"/>
      <c r="E94" s="126"/>
      <c r="F94" s="126"/>
      <c r="G94" s="126"/>
      <c r="H94" s="126"/>
      <c r="I94" s="126"/>
      <c r="J94" s="126"/>
      <c r="K94" s="126"/>
      <c r="L94" s="126"/>
      <c r="M94" s="126"/>
      <c r="N94" s="126"/>
      <c r="O94" s="126"/>
      <c r="P94" s="126"/>
      <c r="Q94" s="126"/>
      <c r="R94" s="139"/>
      <c r="S94" s="126"/>
      <c r="T94" s="139"/>
      <c r="U94" s="126"/>
      <c r="V94" s="126"/>
      <c r="Y94" s="125"/>
      <c r="AA94" s="126"/>
      <c r="AB94" s="158"/>
      <c r="AC94" s="158"/>
      <c r="AD94" s="159"/>
    </row>
    <row r="95" spans="1:30" ht="34.5">
      <c r="A95" s="123"/>
      <c r="B95" s="123"/>
      <c r="D95" s="125"/>
      <c r="E95" s="126"/>
      <c r="F95" s="126"/>
      <c r="G95" s="126"/>
      <c r="H95" s="126"/>
      <c r="I95" s="126"/>
      <c r="J95" s="126"/>
      <c r="K95" s="126"/>
      <c r="L95" s="126"/>
      <c r="M95" s="126"/>
      <c r="N95" s="126"/>
      <c r="O95" s="126"/>
      <c r="P95" s="126"/>
      <c r="Q95" s="126"/>
      <c r="R95" s="139"/>
      <c r="S95" s="126"/>
      <c r="T95" s="139"/>
      <c r="U95" s="126"/>
      <c r="V95" s="126"/>
      <c r="Y95" s="125"/>
      <c r="AA95" s="126"/>
      <c r="AB95" s="158"/>
      <c r="AC95" s="158"/>
      <c r="AD95" s="159"/>
    </row>
    <row r="96" spans="1:30" ht="35.25">
      <c r="A96" s="123"/>
      <c r="B96" s="123"/>
      <c r="D96" s="230" t="s">
        <v>264</v>
      </c>
      <c r="E96" s="126"/>
      <c r="F96" s="126"/>
      <c r="G96" s="126"/>
      <c r="H96" s="126"/>
      <c r="I96" s="126"/>
      <c r="J96" s="126"/>
      <c r="K96" s="126"/>
      <c r="L96" s="126"/>
      <c r="M96" s="126"/>
      <c r="N96" s="126"/>
      <c r="O96" s="126"/>
      <c r="P96" s="126"/>
      <c r="Q96" s="126"/>
      <c r="R96" s="139"/>
      <c r="S96" s="126"/>
      <c r="T96" s="139"/>
      <c r="U96" s="126"/>
      <c r="V96" s="126"/>
      <c r="Y96" s="127" t="s">
        <v>154</v>
      </c>
      <c r="AA96" s="126"/>
      <c r="AB96" s="158"/>
      <c r="AC96" s="158"/>
      <c r="AD96" s="159"/>
    </row>
    <row r="97" spans="1:30" ht="34.5">
      <c r="A97" s="123"/>
      <c r="B97" s="123"/>
      <c r="D97" s="125" t="s">
        <v>155</v>
      </c>
      <c r="E97" s="126"/>
      <c r="F97" s="126"/>
      <c r="G97" s="126"/>
      <c r="H97" s="126"/>
      <c r="I97" s="126"/>
      <c r="J97" s="126"/>
      <c r="K97" s="126"/>
      <c r="L97" s="126"/>
      <c r="M97" s="126"/>
      <c r="N97" s="126"/>
      <c r="O97" s="126"/>
      <c r="P97" s="126"/>
      <c r="Q97" s="126"/>
      <c r="R97" s="139"/>
      <c r="S97" s="126"/>
      <c r="T97" s="139"/>
      <c r="U97" s="126"/>
      <c r="V97" s="126"/>
      <c r="Y97" s="125" t="s">
        <v>155</v>
      </c>
      <c r="AA97" s="126"/>
      <c r="AB97" s="158"/>
      <c r="AC97" s="158"/>
      <c r="AD97" s="159"/>
    </row>
    <row r="98" spans="1:30" ht="34.5">
      <c r="A98" s="123"/>
      <c r="B98" s="123"/>
      <c r="D98" s="229" t="s">
        <v>265</v>
      </c>
      <c r="E98" s="126"/>
      <c r="F98" s="126"/>
      <c r="G98" s="126"/>
      <c r="H98" s="126"/>
      <c r="I98" s="126"/>
      <c r="J98" s="126"/>
      <c r="K98" s="126"/>
      <c r="L98" s="126"/>
      <c r="M98" s="126"/>
      <c r="N98" s="126"/>
      <c r="O98" s="126"/>
      <c r="P98" s="126"/>
      <c r="Q98" s="126"/>
      <c r="R98" s="139"/>
      <c r="S98" s="126"/>
      <c r="T98" s="139"/>
      <c r="U98" s="126"/>
      <c r="V98" s="126"/>
      <c r="Y98" s="125" t="s">
        <v>156</v>
      </c>
      <c r="AA98" s="126"/>
      <c r="AB98" s="158"/>
      <c r="AC98" s="158"/>
      <c r="AD98" s="159"/>
    </row>
    <row r="99" spans="1:30">
      <c r="A99" s="123"/>
      <c r="B99" s="123"/>
      <c r="C99" s="123"/>
      <c r="D99" s="124"/>
      <c r="E99" s="123"/>
      <c r="F99" s="123"/>
      <c r="G99" s="123"/>
      <c r="H99" s="123"/>
      <c r="I99" s="123"/>
      <c r="J99" s="123"/>
      <c r="K99" s="123"/>
      <c r="L99" s="123"/>
      <c r="M99" s="123"/>
      <c r="N99" s="123"/>
      <c r="O99" s="123"/>
      <c r="P99" s="123"/>
      <c r="Q99" s="123"/>
      <c r="R99" s="140"/>
      <c r="S99" s="123"/>
      <c r="T99" s="140"/>
      <c r="U99" s="123"/>
      <c r="V99" s="123"/>
      <c r="W99" s="123"/>
      <c r="X99" s="146"/>
      <c r="AA99" s="123"/>
      <c r="AB99" s="123"/>
      <c r="AC99" s="123"/>
      <c r="AD99" s="124"/>
    </row>
  </sheetData>
  <mergeCells count="41">
    <mergeCell ref="A1:AD1"/>
    <mergeCell ref="A4:AD4"/>
    <mergeCell ref="J5:M5"/>
    <mergeCell ref="N5:U5"/>
    <mergeCell ref="J6:K6"/>
    <mergeCell ref="L6:M6"/>
    <mergeCell ref="N6:O6"/>
    <mergeCell ref="P6:Q6"/>
    <mergeCell ref="R6:S6"/>
    <mergeCell ref="T6:U6"/>
    <mergeCell ref="A2:AD2"/>
    <mergeCell ref="A3:AD3"/>
    <mergeCell ref="V5:W6"/>
    <mergeCell ref="X5:Y6"/>
    <mergeCell ref="Z5:AA6"/>
    <mergeCell ref="AB5:AC6"/>
    <mergeCell ref="A83:AD83"/>
    <mergeCell ref="A5:A7"/>
    <mergeCell ref="B5:B7"/>
    <mergeCell ref="C5:C7"/>
    <mergeCell ref="A78:E78"/>
    <mergeCell ref="A79:E79"/>
    <mergeCell ref="A80:AD80"/>
    <mergeCell ref="E5:E7"/>
    <mergeCell ref="AD5:AD7"/>
    <mergeCell ref="X8:Y8"/>
    <mergeCell ref="Z8:AA8"/>
    <mergeCell ref="AB8:AC8"/>
    <mergeCell ref="F8:G8"/>
    <mergeCell ref="H8:I8"/>
    <mergeCell ref="D5:D7"/>
    <mergeCell ref="F5:G6"/>
    <mergeCell ref="H5:I6"/>
    <mergeCell ref="A81:AD81"/>
    <mergeCell ref="A82:AD82"/>
    <mergeCell ref="R8:S8"/>
    <mergeCell ref="T8:U8"/>
    <mergeCell ref="V8:W8"/>
    <mergeCell ref="J8:M8"/>
    <mergeCell ref="N8:O8"/>
    <mergeCell ref="P8:Q8"/>
  </mergeCells>
  <phoneticPr fontId="23" type="noConversion"/>
  <printOptions horizontalCentered="1"/>
  <pageMargins left="0.19685039370078741" right="0.19685039370078741" top="0.55118110236220474" bottom="0.55118110236220474" header="0.19685039370078741" footer="0.19685039370078741"/>
  <pageSetup paperSize="14"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Normal="100" workbookViewId="0">
      <selection activeCell="K45" sqref="K45"/>
    </sheetView>
  </sheetViews>
  <sheetFormatPr defaultRowHeight="15"/>
  <cols>
    <col min="1" max="1" width="3.85546875" style="204" customWidth="1"/>
    <col min="2" max="2" width="8.85546875" customWidth="1"/>
    <col min="5" max="5" width="6.140625" customWidth="1"/>
    <col min="6" max="6" width="1.42578125" bestFit="1" customWidth="1"/>
    <col min="9" max="9" width="2.42578125" customWidth="1"/>
    <col min="10" max="10" width="4.42578125" customWidth="1"/>
    <col min="13" max="13" width="17.140625" bestFit="1" customWidth="1"/>
    <col min="15" max="15" width="17.140625" bestFit="1" customWidth="1"/>
    <col min="17" max="17" width="17.140625" bestFit="1" customWidth="1"/>
  </cols>
  <sheetData>
    <row r="1" spans="1:10">
      <c r="A1" s="204" t="s">
        <v>248</v>
      </c>
      <c r="B1" s="204" t="s">
        <v>211</v>
      </c>
    </row>
    <row r="3" spans="1:10">
      <c r="B3" s="298" t="s">
        <v>233</v>
      </c>
      <c r="C3" s="298"/>
      <c r="D3" s="298"/>
      <c r="E3" s="298"/>
      <c r="F3" s="198" t="s">
        <v>234</v>
      </c>
      <c r="G3" s="299" t="s">
        <v>235</v>
      </c>
      <c r="H3" s="299"/>
      <c r="I3" s="297" t="s">
        <v>236</v>
      </c>
      <c r="J3" s="297">
        <v>100</v>
      </c>
    </row>
    <row r="4" spans="1:10">
      <c r="B4" s="296" t="s">
        <v>232</v>
      </c>
      <c r="C4" s="296"/>
      <c r="D4" s="296"/>
      <c r="E4" s="296"/>
      <c r="F4" s="296"/>
      <c r="G4" s="296"/>
      <c r="H4" s="296"/>
      <c r="I4" s="297"/>
      <c r="J4" s="297"/>
    </row>
    <row r="5" spans="1:10">
      <c r="B5" s="9"/>
      <c r="C5" s="9"/>
      <c r="D5" s="9"/>
      <c r="E5" s="9"/>
      <c r="F5" s="9"/>
      <c r="G5" s="9"/>
      <c r="H5" s="9"/>
      <c r="I5" s="201"/>
      <c r="J5" s="201"/>
    </row>
    <row r="6" spans="1:10">
      <c r="B6" s="300">
        <v>281927698390</v>
      </c>
      <c r="C6" s="300"/>
      <c r="D6" s="200" t="s">
        <v>234</v>
      </c>
      <c r="E6" s="301">
        <f>(1600000000+12232300000)</f>
        <v>13832300000</v>
      </c>
      <c r="F6" s="301"/>
      <c r="G6" s="301"/>
      <c r="H6" s="301"/>
      <c r="I6" s="297" t="s">
        <v>236</v>
      </c>
      <c r="J6" s="297">
        <v>100</v>
      </c>
    </row>
    <row r="7" spans="1:10">
      <c r="B7" s="295">
        <v>3581068470090</v>
      </c>
      <c r="C7" s="296"/>
      <c r="D7" s="296"/>
      <c r="E7" s="296"/>
      <c r="F7" s="296"/>
      <c r="G7" s="296"/>
      <c r="H7" s="296"/>
      <c r="I7" s="297"/>
      <c r="J7" s="297"/>
    </row>
    <row r="9" spans="1:10">
      <c r="B9" s="215">
        <f>(B6-E6)/B7*100</f>
        <v>7.4864639039772998</v>
      </c>
    </row>
    <row r="11" spans="1:10">
      <c r="A11" s="204" t="s">
        <v>249</v>
      </c>
      <c r="B11" s="204" t="s">
        <v>212</v>
      </c>
    </row>
    <row r="13" spans="1:10">
      <c r="B13" s="299" t="s">
        <v>237</v>
      </c>
      <c r="C13" s="299"/>
      <c r="D13" s="299"/>
      <c r="E13" s="299"/>
      <c r="F13" s="299"/>
      <c r="G13" s="299"/>
      <c r="H13" s="302" t="s">
        <v>239</v>
      </c>
      <c r="I13" s="297" t="s">
        <v>236</v>
      </c>
      <c r="J13" s="297">
        <v>100</v>
      </c>
    </row>
    <row r="14" spans="1:10">
      <c r="B14" s="296" t="s">
        <v>238</v>
      </c>
      <c r="C14" s="296"/>
      <c r="D14" s="296"/>
      <c r="E14" s="296"/>
      <c r="F14" s="296"/>
      <c r="G14" s="296"/>
      <c r="H14" s="302"/>
      <c r="I14" s="297"/>
      <c r="J14" s="297"/>
    </row>
    <row r="16" spans="1:10">
      <c r="B16" s="303">
        <v>294718794300</v>
      </c>
      <c r="C16" s="303"/>
      <c r="D16" s="302" t="s">
        <v>239</v>
      </c>
      <c r="E16" s="297" t="s">
        <v>236</v>
      </c>
      <c r="F16" s="297">
        <v>100</v>
      </c>
      <c r="G16" s="297"/>
    </row>
    <row r="17" spans="1:17">
      <c r="B17" s="295">
        <v>3581068470090</v>
      </c>
      <c r="C17" s="296"/>
      <c r="D17" s="302"/>
      <c r="E17" s="297"/>
      <c r="F17" s="297"/>
      <c r="G17" s="297"/>
    </row>
    <row r="18" spans="1:17">
      <c r="B18" s="199"/>
      <c r="C18" s="9"/>
      <c r="D18" s="202"/>
      <c r="E18" s="201"/>
      <c r="F18" s="201"/>
      <c r="G18" s="201"/>
    </row>
    <row r="19" spans="1:17">
      <c r="B19" s="203">
        <f>B16/B17</f>
        <v>8.2299122946563788E-2</v>
      </c>
      <c r="C19" s="9" t="s">
        <v>239</v>
      </c>
      <c r="D19" s="202" t="s">
        <v>236</v>
      </c>
      <c r="E19" s="201">
        <v>100</v>
      </c>
      <c r="F19" s="201"/>
      <c r="G19" s="201"/>
    </row>
    <row r="21" spans="1:17">
      <c r="B21" s="216">
        <f>(B19-1)*100%</f>
        <v>-0.91770087705343617</v>
      </c>
    </row>
    <row r="23" spans="1:17">
      <c r="A23" s="204" t="s">
        <v>250</v>
      </c>
      <c r="B23" s="204" t="s">
        <v>216</v>
      </c>
    </row>
    <row r="25" spans="1:17">
      <c r="B25" s="299" t="s">
        <v>240</v>
      </c>
      <c r="C25" s="299"/>
      <c r="D25" s="299"/>
      <c r="E25" s="299"/>
      <c r="F25" s="299"/>
      <c r="G25" s="299"/>
      <c r="H25" s="302" t="s">
        <v>239</v>
      </c>
      <c r="I25" s="297" t="s">
        <v>236</v>
      </c>
      <c r="J25" s="297">
        <v>100</v>
      </c>
    </row>
    <row r="26" spans="1:17">
      <c r="B26" s="296" t="s">
        <v>241</v>
      </c>
      <c r="C26" s="296"/>
      <c r="D26" s="296"/>
      <c r="E26" s="296"/>
      <c r="F26" s="296"/>
      <c r="G26" s="296"/>
      <c r="H26" s="302"/>
      <c r="I26" s="297"/>
      <c r="J26" s="297"/>
    </row>
    <row r="28" spans="1:17">
      <c r="B28" s="306">
        <v>120665023012.38</v>
      </c>
      <c r="C28" s="306"/>
      <c r="D28" s="302" t="s">
        <v>239</v>
      </c>
      <c r="E28" s="297" t="s">
        <v>236</v>
      </c>
      <c r="F28" s="297">
        <v>100</v>
      </c>
      <c r="G28" s="297"/>
      <c r="J28" s="209"/>
      <c r="M28" s="209"/>
      <c r="O28" s="209"/>
      <c r="Q28" s="209"/>
    </row>
    <row r="29" spans="1:17">
      <c r="B29" s="295">
        <v>757742921019</v>
      </c>
      <c r="C29" s="296"/>
      <c r="D29" s="302"/>
      <c r="E29" s="297"/>
      <c r="F29" s="297"/>
      <c r="G29" s="297"/>
      <c r="J29" s="210"/>
      <c r="M29" s="210"/>
      <c r="O29" s="210"/>
      <c r="Q29" s="210"/>
    </row>
    <row r="31" spans="1:17">
      <c r="B31">
        <f>(B28/B29)</f>
        <v>0.15924269256136594</v>
      </c>
      <c r="C31" s="9" t="s">
        <v>239</v>
      </c>
      <c r="D31" s="202" t="s">
        <v>236</v>
      </c>
      <c r="E31" s="208">
        <v>100</v>
      </c>
      <c r="J31" s="212"/>
      <c r="K31" s="212"/>
      <c r="L31" s="212"/>
      <c r="M31" s="212"/>
      <c r="N31" s="212"/>
      <c r="O31" s="212"/>
      <c r="P31" s="212"/>
      <c r="Q31" s="211"/>
    </row>
    <row r="33" spans="1:17">
      <c r="B33" s="217">
        <f>(B31-1)</f>
        <v>-0.84075730743863408</v>
      </c>
      <c r="Q33" s="212"/>
    </row>
    <row r="35" spans="1:17">
      <c r="A35" s="204" t="s">
        <v>251</v>
      </c>
      <c r="B35" s="204" t="s">
        <v>217</v>
      </c>
    </row>
    <row r="36" spans="1:17">
      <c r="B36" s="204"/>
    </row>
    <row r="37" spans="1:17">
      <c r="B37" s="308" t="s">
        <v>246</v>
      </c>
      <c r="C37" s="308"/>
      <c r="D37" s="308"/>
      <c r="E37" s="308"/>
      <c r="F37" s="308"/>
      <c r="G37" s="308"/>
    </row>
    <row r="38" spans="1:17">
      <c r="B38" s="307" t="s">
        <v>247</v>
      </c>
      <c r="C38" s="307"/>
      <c r="D38" s="307"/>
      <c r="E38" s="307"/>
      <c r="F38" s="307"/>
      <c r="G38" s="307"/>
    </row>
    <row r="39" spans="1:17">
      <c r="B39" s="213"/>
    </row>
    <row r="40" spans="1:17">
      <c r="B40" s="304">
        <f>158520612383-148871661657</f>
        <v>9648950726</v>
      </c>
      <c r="C40" s="304"/>
      <c r="D40" s="214"/>
    </row>
    <row r="41" spans="1:17">
      <c r="B41" s="304">
        <v>148871661657</v>
      </c>
      <c r="C41" s="304"/>
    </row>
    <row r="42" spans="1:17">
      <c r="B42" s="204"/>
    </row>
    <row r="43" spans="1:17">
      <c r="B43" s="217">
        <f>B40/B41</f>
        <v>6.4813884782391709E-2</v>
      </c>
    </row>
    <row r="45" spans="1:17">
      <c r="A45" s="204" t="s">
        <v>252</v>
      </c>
      <c r="B45" s="204" t="s">
        <v>242</v>
      </c>
    </row>
    <row r="47" spans="1:17">
      <c r="B47" s="205" t="s">
        <v>243</v>
      </c>
    </row>
    <row r="48" spans="1:17">
      <c r="B48" s="205"/>
    </row>
    <row r="49" spans="2:3">
      <c r="B49" s="305">
        <f>86815617932-49190039846</f>
        <v>37625578086</v>
      </c>
      <c r="C49" s="305"/>
    </row>
  </sheetData>
  <mergeCells count="35">
    <mergeCell ref="B41:C41"/>
    <mergeCell ref="B49:C49"/>
    <mergeCell ref="J25:J26"/>
    <mergeCell ref="B28:C28"/>
    <mergeCell ref="B29:C29"/>
    <mergeCell ref="D28:D29"/>
    <mergeCell ref="E28:E29"/>
    <mergeCell ref="F28:G29"/>
    <mergeCell ref="B25:G25"/>
    <mergeCell ref="B26:G26"/>
    <mergeCell ref="H25:H26"/>
    <mergeCell ref="I25:I26"/>
    <mergeCell ref="B40:C40"/>
    <mergeCell ref="B38:G38"/>
    <mergeCell ref="B37:G37"/>
    <mergeCell ref="B16:C16"/>
    <mergeCell ref="B17:C17"/>
    <mergeCell ref="D16:D17"/>
    <mergeCell ref="E16:E17"/>
    <mergeCell ref="F16:G17"/>
    <mergeCell ref="I13:I14"/>
    <mergeCell ref="J13:J14"/>
    <mergeCell ref="H13:H14"/>
    <mergeCell ref="B13:G13"/>
    <mergeCell ref="B14:G14"/>
    <mergeCell ref="B7:H7"/>
    <mergeCell ref="I6:I7"/>
    <mergeCell ref="J6:J7"/>
    <mergeCell ref="B3:E3"/>
    <mergeCell ref="I3:I4"/>
    <mergeCell ref="J3:J4"/>
    <mergeCell ref="B4:H4"/>
    <mergeCell ref="G3:H3"/>
    <mergeCell ref="B6:C6"/>
    <mergeCell ref="E6:H6"/>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opLeftCell="A43" zoomScaleNormal="100" workbookViewId="0">
      <selection activeCell="G10" sqref="G10"/>
    </sheetView>
  </sheetViews>
  <sheetFormatPr defaultRowHeight="15"/>
  <cols>
    <col min="1" max="1" width="3.85546875" style="204" customWidth="1"/>
    <col min="2" max="2" width="8.85546875" customWidth="1"/>
    <col min="5" max="5" width="6.140625" customWidth="1"/>
    <col min="6" max="6" width="1.42578125" bestFit="1" customWidth="1"/>
    <col min="9" max="9" width="2.42578125" customWidth="1"/>
    <col min="10" max="10" width="4.42578125" customWidth="1"/>
    <col min="13" max="13" width="17.140625" bestFit="1" customWidth="1"/>
    <col min="15" max="15" width="17.140625" bestFit="1" customWidth="1"/>
    <col min="17" max="17" width="17.140625" bestFit="1" customWidth="1"/>
  </cols>
  <sheetData>
    <row r="1" spans="1:10">
      <c r="A1" s="204" t="s">
        <v>248</v>
      </c>
      <c r="B1" s="204" t="s">
        <v>211</v>
      </c>
    </row>
    <row r="3" spans="1:10">
      <c r="B3" s="298" t="s">
        <v>233</v>
      </c>
      <c r="C3" s="298"/>
      <c r="D3" s="298"/>
      <c r="E3" s="298"/>
      <c r="F3" s="198" t="s">
        <v>234</v>
      </c>
      <c r="G3" s="299" t="s">
        <v>235</v>
      </c>
      <c r="H3" s="299"/>
      <c r="I3" s="297" t="s">
        <v>236</v>
      </c>
      <c r="J3" s="297">
        <v>100</v>
      </c>
    </row>
    <row r="4" spans="1:10">
      <c r="B4" s="296" t="s">
        <v>232</v>
      </c>
      <c r="C4" s="296"/>
      <c r="D4" s="296"/>
      <c r="E4" s="296"/>
      <c r="F4" s="296"/>
      <c r="G4" s="296"/>
      <c r="H4" s="296"/>
      <c r="I4" s="297"/>
      <c r="J4" s="297"/>
    </row>
    <row r="5" spans="1:10">
      <c r="B5" s="9"/>
      <c r="C5" s="9"/>
      <c r="D5" s="9"/>
      <c r="E5" s="9"/>
      <c r="F5" s="9"/>
      <c r="G5" s="9"/>
      <c r="H5" s="9"/>
      <c r="I5" s="201"/>
      <c r="J5" s="201"/>
    </row>
    <row r="6" spans="1:10">
      <c r="B6" s="300">
        <v>281927698390</v>
      </c>
      <c r="C6" s="300"/>
      <c r="D6" s="200" t="s">
        <v>234</v>
      </c>
      <c r="E6" s="301">
        <f>(1600000000+12232300000)</f>
        <v>13832300000</v>
      </c>
      <c r="F6" s="301"/>
      <c r="G6" s="301"/>
      <c r="H6" s="301"/>
      <c r="I6" s="297" t="s">
        <v>236</v>
      </c>
      <c r="J6" s="297">
        <v>100</v>
      </c>
    </row>
    <row r="7" spans="1:10">
      <c r="B7" s="295">
        <v>3581068470090</v>
      </c>
      <c r="C7" s="296"/>
      <c r="D7" s="296"/>
      <c r="E7" s="296"/>
      <c r="F7" s="296"/>
      <c r="G7" s="296"/>
      <c r="H7" s="296"/>
      <c r="I7" s="297"/>
      <c r="J7" s="297"/>
    </row>
    <row r="9" spans="1:10">
      <c r="B9" s="215">
        <f>(B6-E6)/B7*100</f>
        <v>7.4864639039772998</v>
      </c>
    </row>
    <row r="11" spans="1:10">
      <c r="A11" s="204" t="s">
        <v>249</v>
      </c>
      <c r="B11" s="204" t="s">
        <v>212</v>
      </c>
    </row>
    <row r="13" spans="1:10">
      <c r="B13" s="299" t="s">
        <v>237</v>
      </c>
      <c r="C13" s="299"/>
      <c r="D13" s="299"/>
      <c r="E13" s="299"/>
      <c r="F13" s="299"/>
      <c r="G13" s="299"/>
      <c r="H13" s="302" t="s">
        <v>239</v>
      </c>
      <c r="I13" s="297" t="s">
        <v>236</v>
      </c>
      <c r="J13" s="297">
        <v>100</v>
      </c>
    </row>
    <row r="14" spans="1:10">
      <c r="B14" s="296" t="s">
        <v>238</v>
      </c>
      <c r="C14" s="296"/>
      <c r="D14" s="296"/>
      <c r="E14" s="296"/>
      <c r="F14" s="296"/>
      <c r="G14" s="296"/>
      <c r="H14" s="302"/>
      <c r="I14" s="297"/>
      <c r="J14" s="297"/>
    </row>
    <row r="16" spans="1:10">
      <c r="B16" s="303">
        <v>294718794300</v>
      </c>
      <c r="C16" s="303"/>
      <c r="D16" s="302" t="s">
        <v>239</v>
      </c>
      <c r="E16" s="297" t="s">
        <v>236</v>
      </c>
      <c r="F16" s="297">
        <v>100</v>
      </c>
      <c r="G16" s="297"/>
    </row>
    <row r="17" spans="1:17">
      <c r="B17" s="295">
        <v>3581068470090</v>
      </c>
      <c r="C17" s="296"/>
      <c r="D17" s="302"/>
      <c r="E17" s="297"/>
      <c r="F17" s="297"/>
      <c r="G17" s="297"/>
    </row>
    <row r="18" spans="1:17">
      <c r="B18" s="199"/>
      <c r="C18" s="9"/>
      <c r="D18" s="202"/>
      <c r="E18" s="201"/>
      <c r="F18" s="201"/>
      <c r="G18" s="201"/>
    </row>
    <row r="19" spans="1:17">
      <c r="B19" s="203">
        <f>B16/B17</f>
        <v>8.2299122946563788E-2</v>
      </c>
      <c r="C19" s="9" t="s">
        <v>239</v>
      </c>
      <c r="D19" s="202" t="s">
        <v>236</v>
      </c>
      <c r="E19" s="201">
        <v>100</v>
      </c>
      <c r="F19" s="201"/>
      <c r="G19" s="201"/>
    </row>
    <row r="21" spans="1:17">
      <c r="B21" s="216">
        <f>(B19-1)*100%</f>
        <v>-0.91770087705343617</v>
      </c>
    </row>
    <row r="23" spans="1:17">
      <c r="A23" s="204" t="s">
        <v>250</v>
      </c>
      <c r="B23" s="204" t="s">
        <v>216</v>
      </c>
    </row>
    <row r="25" spans="1:17">
      <c r="B25" s="299" t="s">
        <v>240</v>
      </c>
      <c r="C25" s="299"/>
      <c r="D25" s="299"/>
      <c r="E25" s="299"/>
      <c r="F25" s="299"/>
      <c r="G25" s="299"/>
      <c r="H25" s="302" t="s">
        <v>239</v>
      </c>
      <c r="I25" s="297" t="s">
        <v>236</v>
      </c>
      <c r="J25" s="297">
        <v>100</v>
      </c>
    </row>
    <row r="26" spans="1:17">
      <c r="B26" s="296" t="s">
        <v>241</v>
      </c>
      <c r="C26" s="296"/>
      <c r="D26" s="296"/>
      <c r="E26" s="296"/>
      <c r="F26" s="296"/>
      <c r="G26" s="296"/>
      <c r="H26" s="302"/>
      <c r="I26" s="297"/>
      <c r="J26" s="297"/>
    </row>
    <row r="28" spans="1:17">
      <c r="B28" s="306">
        <v>120665023012.38</v>
      </c>
      <c r="C28" s="306"/>
      <c r="D28" s="302" t="s">
        <v>239</v>
      </c>
      <c r="E28" s="297" t="s">
        <v>236</v>
      </c>
      <c r="F28" s="297">
        <v>100</v>
      </c>
      <c r="G28" s="297"/>
      <c r="J28" s="209"/>
      <c r="M28" s="209"/>
      <c r="O28" s="209"/>
      <c r="Q28" s="209"/>
    </row>
    <row r="29" spans="1:17">
      <c r="B29" s="295">
        <v>757742921019</v>
      </c>
      <c r="C29" s="296"/>
      <c r="D29" s="302"/>
      <c r="E29" s="297"/>
      <c r="F29" s="297"/>
      <c r="G29" s="297"/>
      <c r="J29" s="210"/>
      <c r="M29" s="210"/>
      <c r="O29" s="210"/>
      <c r="Q29" s="210"/>
    </row>
    <row r="31" spans="1:17">
      <c r="B31">
        <f>(B28/B29)</f>
        <v>0.15924269256136594</v>
      </c>
      <c r="C31" s="9" t="s">
        <v>239</v>
      </c>
      <c r="D31" s="202" t="s">
        <v>236</v>
      </c>
      <c r="E31" s="208">
        <v>100</v>
      </c>
      <c r="J31" s="212"/>
      <c r="K31" s="212"/>
      <c r="L31" s="212"/>
      <c r="M31" s="212"/>
      <c r="N31" s="212"/>
      <c r="O31" s="212"/>
      <c r="P31" s="212"/>
      <c r="Q31" s="211"/>
    </row>
    <row r="33" spans="1:17">
      <c r="B33" s="217">
        <f>(B31-1)</f>
        <v>-0.84075730743863408</v>
      </c>
      <c r="Q33" s="212"/>
    </row>
    <row r="35" spans="1:17">
      <c r="A35" s="204" t="s">
        <v>251</v>
      </c>
      <c r="B35" s="204" t="s">
        <v>217</v>
      </c>
    </row>
    <row r="36" spans="1:17">
      <c r="B36" s="204"/>
    </row>
    <row r="37" spans="1:17">
      <c r="B37" s="308" t="s">
        <v>246</v>
      </c>
      <c r="C37" s="308"/>
      <c r="D37" s="308"/>
      <c r="E37" s="308"/>
      <c r="F37" s="308"/>
      <c r="G37" s="308"/>
    </row>
    <row r="38" spans="1:17">
      <c r="B38" s="307" t="s">
        <v>247</v>
      </c>
      <c r="C38" s="307"/>
      <c r="D38" s="307"/>
      <c r="E38" s="307"/>
      <c r="F38" s="307"/>
      <c r="G38" s="307"/>
    </row>
    <row r="39" spans="1:17">
      <c r="B39" s="213"/>
    </row>
    <row r="40" spans="1:17">
      <c r="B40" s="304">
        <f>158520612383-148871661657</f>
        <v>9648950726</v>
      </c>
      <c r="C40" s="304"/>
      <c r="D40" s="214"/>
    </row>
    <row r="41" spans="1:17">
      <c r="B41" s="304">
        <v>148871661657</v>
      </c>
      <c r="C41" s="304"/>
    </row>
    <row r="42" spans="1:17">
      <c r="B42" s="204"/>
    </row>
    <row r="43" spans="1:17">
      <c r="B43" s="217">
        <f>B40/B41</f>
        <v>6.4813884782391709E-2</v>
      </c>
    </row>
    <row r="45" spans="1:17">
      <c r="A45" s="204" t="s">
        <v>252</v>
      </c>
      <c r="B45" s="204" t="s">
        <v>242</v>
      </c>
    </row>
    <row r="47" spans="1:17">
      <c r="B47" s="205" t="s">
        <v>243</v>
      </c>
    </row>
    <row r="48" spans="1:17">
      <c r="B48" s="205"/>
    </row>
    <row r="49" spans="2:3">
      <c r="B49" s="305">
        <f>86815617932-49190039846</f>
        <v>37625578086</v>
      </c>
      <c r="C49" s="305"/>
    </row>
  </sheetData>
  <mergeCells count="35">
    <mergeCell ref="B37:G37"/>
    <mergeCell ref="B38:G38"/>
    <mergeCell ref="B40:C40"/>
    <mergeCell ref="B41:C41"/>
    <mergeCell ref="B49:C49"/>
    <mergeCell ref="B25:G25"/>
    <mergeCell ref="H25:H26"/>
    <mergeCell ref="I25:I26"/>
    <mergeCell ref="J25:J26"/>
    <mergeCell ref="B26:G26"/>
    <mergeCell ref="B28:C28"/>
    <mergeCell ref="D28:D29"/>
    <mergeCell ref="E28:E29"/>
    <mergeCell ref="F28:G29"/>
    <mergeCell ref="B29:C29"/>
    <mergeCell ref="B13:G13"/>
    <mergeCell ref="H13:H14"/>
    <mergeCell ref="I13:I14"/>
    <mergeCell ref="J13:J14"/>
    <mergeCell ref="B14:G14"/>
    <mergeCell ref="B16:C16"/>
    <mergeCell ref="D16:D17"/>
    <mergeCell ref="E16:E17"/>
    <mergeCell ref="F16:G17"/>
    <mergeCell ref="B17:C17"/>
    <mergeCell ref="B3:E3"/>
    <mergeCell ref="G3:H3"/>
    <mergeCell ref="I3:I4"/>
    <mergeCell ref="J3:J4"/>
    <mergeCell ref="B4:H4"/>
    <mergeCell ref="B6:C6"/>
    <mergeCell ref="E6:H6"/>
    <mergeCell ref="I6:I7"/>
    <mergeCell ref="J6:J7"/>
    <mergeCell ref="B7:H7"/>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EVAL RKPD (edit)</vt:lpstr>
      <vt:lpstr>EVAL RKPD</vt:lpstr>
      <vt:lpstr>Perhitungan TW I</vt:lpstr>
      <vt:lpstr>Perhitungan TW II</vt:lpstr>
      <vt:lpstr>Sheet1</vt:lpstr>
      <vt:lpstr>'EVAL RKPD'!Print_Area</vt:lpstr>
      <vt:lpstr>'EVAL RKPD (edit)'!Print_Area</vt:lpstr>
      <vt:lpstr>'EVAL RKPD'!Print_Titles</vt:lpstr>
      <vt:lpstr>'EVAL RKPD (edit)'!Print_Titles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2023-07-07T03:04:43Z</cp:lastPrinted>
  <dcterms:created xsi:type="dcterms:W3CDTF">2021-03-04T01:01:00Z</dcterms:created>
  <dcterms:modified xsi:type="dcterms:W3CDTF">2023-09-20T09:13:21Z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5DB38835D50646C3A20A684CD1FA608C</vt:lpwstr>
  </property>
  <property fmtid="{D5CDD505-2E9C-101B-9397-08002B2CF9AE}" pid="3" name="KSOProductBuildVer">
    <vt:lpwstr>1033-11.2.0.11214</vt:lpwstr>
  </property>
</Properties>
</file>