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D:\2022\RKPD 2022\TRIWULAN II\"/>
    </mc:Choice>
  </mc:AlternateContent>
  <xr:revisionPtr revIDLastSave="0" documentId="13_ncr:1_{956359A3-7DDE-4387-8538-65779E443980}" xr6:coauthVersionLast="46" xr6:coauthVersionMax="46" xr10:uidLastSave="{00000000-0000-0000-0000-000000000000}"/>
  <bookViews>
    <workbookView xWindow="-120" yWindow="-120" windowWidth="20730" windowHeight="11040" activeTab="1" xr2:uid="{00000000-000D-0000-FFFF-FFFF00000000}"/>
  </bookViews>
  <sheets>
    <sheet name="TRIWULAN I" sheetId="11" r:id="rId1"/>
    <sheet name="TRIWULAN II" sheetId="12" r:id="rId2"/>
  </sheets>
  <definedNames>
    <definedName name="_xlnm.Print_Area" localSheetId="0">'TRIWULAN I'!$A$1:$AE$148</definedName>
    <definedName name="_xlnm.Print_Area" localSheetId="1">'TRIWULAN II'!$A$1:$AE$148</definedName>
    <definedName name="_xlnm.Print_Titles" localSheetId="0">'TRIWULAN I'!$A:$AD,'TRIWULAN I'!$3:$5</definedName>
    <definedName name="_xlnm.Print_Titles" localSheetId="1">'TRIWULAN II'!$A:$AD,'TRIWULAN II'!$3:$5</definedName>
  </definedNames>
  <calcPr calcId="191029"/>
</workbook>
</file>

<file path=xl/calcChain.xml><?xml version="1.0" encoding="utf-8"?>
<calcChain xmlns="http://schemas.openxmlformats.org/spreadsheetml/2006/main">
  <c r="AA11" i="11" l="1"/>
  <c r="W85" i="12"/>
  <c r="W76" i="12"/>
  <c r="W68" i="12"/>
  <c r="W59" i="12"/>
  <c r="W25" i="12"/>
  <c r="W11" i="12"/>
  <c r="W7" i="12"/>
  <c r="AA7" i="12" s="1"/>
  <c r="Q85" i="12"/>
  <c r="Y85" i="12" s="1"/>
  <c r="W98" i="12"/>
  <c r="L106" i="12"/>
  <c r="Q94" i="12"/>
  <c r="W94" i="12" s="1"/>
  <c r="O94" i="12"/>
  <c r="O85" i="12"/>
  <c r="O7" i="12"/>
  <c r="M94" i="12"/>
  <c r="R25" i="12"/>
  <c r="R26" i="12"/>
  <c r="Q25" i="12"/>
  <c r="O25" i="12"/>
  <c r="Q26" i="12"/>
  <c r="Q7" i="12"/>
  <c r="R106" i="12"/>
  <c r="R107" i="12"/>
  <c r="R121" i="12"/>
  <c r="R112" i="12"/>
  <c r="R110" i="12"/>
  <c r="R108" i="12"/>
  <c r="R85" i="12"/>
  <c r="R86" i="12"/>
  <c r="R102" i="12"/>
  <c r="R94" i="12"/>
  <c r="R90" i="12"/>
  <c r="R87" i="12"/>
  <c r="R76" i="12"/>
  <c r="R77" i="12"/>
  <c r="R79" i="12"/>
  <c r="R68" i="12"/>
  <c r="R69" i="12"/>
  <c r="R72" i="12"/>
  <c r="R71" i="12"/>
  <c r="R70" i="12"/>
  <c r="R59" i="12"/>
  <c r="R60" i="12"/>
  <c r="R67" i="12"/>
  <c r="R65" i="12"/>
  <c r="Q52" i="12"/>
  <c r="O52" i="12"/>
  <c r="R52" i="12"/>
  <c r="R56" i="12"/>
  <c r="R55" i="12"/>
  <c r="R53" i="12"/>
  <c r="R14" i="12"/>
  <c r="R21" i="12"/>
  <c r="R24" i="12"/>
  <c r="R22" i="12"/>
  <c r="R15" i="12"/>
  <c r="R20" i="12"/>
  <c r="R19" i="12"/>
  <c r="R18" i="12"/>
  <c r="R16" i="12"/>
  <c r="R11" i="12"/>
  <c r="R12" i="12"/>
  <c r="R13" i="12"/>
  <c r="R7" i="12"/>
  <c r="R8" i="12"/>
  <c r="Q106" i="12"/>
  <c r="Q107" i="12"/>
  <c r="Q76" i="12"/>
  <c r="O76" i="12"/>
  <c r="Q68" i="12"/>
  <c r="O68" i="12"/>
  <c r="W53" i="12"/>
  <c r="W54" i="12"/>
  <c r="Q14" i="12"/>
  <c r="Q11" i="12"/>
  <c r="O11" i="12"/>
  <c r="Q12" i="12"/>
  <c r="Q8" i="12"/>
  <c r="Q10" i="12"/>
  <c r="Y102" i="12"/>
  <c r="Q59" i="12"/>
  <c r="O59" i="12"/>
  <c r="Q40" i="12"/>
  <c r="Q32" i="12"/>
  <c r="Q27" i="12"/>
  <c r="Q60" i="12"/>
  <c r="W127" i="12"/>
  <c r="Y127" i="12" s="1"/>
  <c r="W126" i="12"/>
  <c r="Y126" i="12" s="1"/>
  <c r="X125" i="12"/>
  <c r="Z125" i="12" s="1"/>
  <c r="W125" i="12"/>
  <c r="Y125" i="12" s="1"/>
  <c r="W124" i="12"/>
  <c r="Y124" i="12" s="1"/>
  <c r="W123" i="12"/>
  <c r="Y123" i="12" s="1"/>
  <c r="W122" i="12"/>
  <c r="Y122" i="12" s="1"/>
  <c r="X121" i="12"/>
  <c r="Z121" i="12" s="1"/>
  <c r="W121" i="12"/>
  <c r="Y121" i="12" s="1"/>
  <c r="W120" i="12"/>
  <c r="Y120" i="12" s="1"/>
  <c r="Y119" i="12"/>
  <c r="W119" i="12"/>
  <c r="X118" i="12"/>
  <c r="Z118" i="12" s="1"/>
  <c r="W118" i="12"/>
  <c r="Y118" i="12" s="1"/>
  <c r="W117" i="12"/>
  <c r="Y117" i="12" s="1"/>
  <c r="X116" i="12"/>
  <c r="Z116" i="12" s="1"/>
  <c r="W116" i="12"/>
  <c r="Y116" i="12" s="1"/>
  <c r="W115" i="12"/>
  <c r="Y115" i="12" s="1"/>
  <c r="W114" i="12"/>
  <c r="Y114" i="12" s="1"/>
  <c r="X113" i="12"/>
  <c r="Z113" i="12" s="1"/>
  <c r="W113" i="12"/>
  <c r="Y113" i="12" s="1"/>
  <c r="X112" i="12"/>
  <c r="Z112" i="12" s="1"/>
  <c r="W112" i="12"/>
  <c r="Y112" i="12" s="1"/>
  <c r="W111" i="12"/>
  <c r="Y111" i="12" s="1"/>
  <c r="X110" i="12"/>
  <c r="Z110" i="12" s="1"/>
  <c r="W110" i="12"/>
  <c r="Y110" i="12" s="1"/>
  <c r="W109" i="12"/>
  <c r="Y109" i="12" s="1"/>
  <c r="X108" i="12"/>
  <c r="Z108" i="12" s="1"/>
  <c r="W108" i="12"/>
  <c r="Y108" i="12" s="1"/>
  <c r="P107" i="12"/>
  <c r="X107" i="12" s="1"/>
  <c r="O107" i="12"/>
  <c r="W107" i="12" s="1"/>
  <c r="Y107" i="12" s="1"/>
  <c r="N107" i="12"/>
  <c r="N106" i="12" s="1"/>
  <c r="L107" i="12"/>
  <c r="O106" i="12"/>
  <c r="W106" i="12" s="1"/>
  <c r="X102" i="12"/>
  <c r="Z102" i="12" s="1"/>
  <c r="W102" i="12"/>
  <c r="W99" i="12"/>
  <c r="Y99" i="12" s="1"/>
  <c r="Y98" i="12"/>
  <c r="W97" i="12"/>
  <c r="Y97" i="12" s="1"/>
  <c r="W96" i="12"/>
  <c r="Y96" i="12" s="1"/>
  <c r="W95" i="12"/>
  <c r="Y95" i="12" s="1"/>
  <c r="X94" i="12"/>
  <c r="Z94" i="12" s="1"/>
  <c r="K94" i="12"/>
  <c r="X93" i="12"/>
  <c r="Z93" i="12" s="1"/>
  <c r="W93" i="12"/>
  <c r="Y93" i="12" s="1"/>
  <c r="X92" i="12"/>
  <c r="Z92" i="12" s="1"/>
  <c r="W92" i="12"/>
  <c r="Y92" i="12" s="1"/>
  <c r="X90" i="12"/>
  <c r="Z90" i="12" s="1"/>
  <c r="W90" i="12"/>
  <c r="Y90" i="12" s="1"/>
  <c r="X89" i="12"/>
  <c r="Z89" i="12" s="1"/>
  <c r="W89" i="12"/>
  <c r="Y89" i="12" s="1"/>
  <c r="W88" i="12"/>
  <c r="Y88" i="12" s="1"/>
  <c r="X87" i="12"/>
  <c r="Z87" i="12" s="1"/>
  <c r="W87" i="12"/>
  <c r="Y87" i="12" s="1"/>
  <c r="W86" i="12"/>
  <c r="Y86" i="12" s="1"/>
  <c r="P86" i="12"/>
  <c r="P85" i="12" s="1"/>
  <c r="X85" i="12" s="1"/>
  <c r="N86" i="12"/>
  <c r="L86" i="12"/>
  <c r="L85" i="12" s="1"/>
  <c r="N85" i="12"/>
  <c r="X84" i="12"/>
  <c r="Z84" i="12" s="1"/>
  <c r="W84" i="12"/>
  <c r="Y84" i="12" s="1"/>
  <c r="W82" i="12"/>
  <c r="Y82" i="12" s="1"/>
  <c r="X81" i="12"/>
  <c r="Z81" i="12" s="1"/>
  <c r="W81" i="12"/>
  <c r="Y81" i="12" s="1"/>
  <c r="W80" i="12"/>
  <c r="Y80" i="12" s="1"/>
  <c r="X79" i="12"/>
  <c r="Z79" i="12" s="1"/>
  <c r="W79" i="12"/>
  <c r="Y79" i="12" s="1"/>
  <c r="X78" i="12"/>
  <c r="Z78" i="12" s="1"/>
  <c r="W78" i="12"/>
  <c r="Y78" i="12" s="1"/>
  <c r="W77" i="12"/>
  <c r="Y77" i="12" s="1"/>
  <c r="P77" i="12"/>
  <c r="X77" i="12" s="1"/>
  <c r="N77" i="12"/>
  <c r="L77" i="12"/>
  <c r="L76" i="12" s="1"/>
  <c r="P76" i="12"/>
  <c r="X76" i="12" s="1"/>
  <c r="N76" i="12"/>
  <c r="W75" i="12"/>
  <c r="Y75" i="12" s="1"/>
  <c r="W74" i="12"/>
  <c r="Y74" i="12" s="1"/>
  <c r="W73" i="12"/>
  <c r="Y73" i="12" s="1"/>
  <c r="X72" i="12"/>
  <c r="Z72" i="12" s="1"/>
  <c r="W72" i="12"/>
  <c r="Y72" i="12" s="1"/>
  <c r="X71" i="12"/>
  <c r="Z71" i="12" s="1"/>
  <c r="W71" i="12"/>
  <c r="Y71" i="12" s="1"/>
  <c r="X70" i="12"/>
  <c r="Z70" i="12" s="1"/>
  <c r="W70" i="12"/>
  <c r="Y70" i="12" s="1"/>
  <c r="W69" i="12"/>
  <c r="Y69" i="12" s="1"/>
  <c r="P69" i="12"/>
  <c r="P68" i="12" s="1"/>
  <c r="X68" i="12" s="1"/>
  <c r="N69" i="12"/>
  <c r="N68" i="12" s="1"/>
  <c r="L69" i="12"/>
  <c r="L68" i="12" s="1"/>
  <c r="X67" i="12"/>
  <c r="Z67" i="12" s="1"/>
  <c r="W67" i="12"/>
  <c r="Y67" i="12" s="1"/>
  <c r="W66" i="12"/>
  <c r="X65" i="12"/>
  <c r="Z65" i="12" s="1"/>
  <c r="W65" i="12"/>
  <c r="Y65" i="12" s="1"/>
  <c r="X64" i="12"/>
  <c r="Z64" i="12" s="1"/>
  <c r="W64" i="12"/>
  <c r="Y64" i="12" s="1"/>
  <c r="X63" i="12"/>
  <c r="Z63" i="12" s="1"/>
  <c r="W63" i="12"/>
  <c r="Y63" i="12" s="1"/>
  <c r="X62" i="12"/>
  <c r="Z62" i="12" s="1"/>
  <c r="W62" i="12"/>
  <c r="Y62" i="12" s="1"/>
  <c r="X61" i="12"/>
  <c r="Z61" i="12" s="1"/>
  <c r="W61" i="12"/>
  <c r="Y61" i="12" s="1"/>
  <c r="P60" i="12"/>
  <c r="O60" i="12"/>
  <c r="W60" i="12" s="1"/>
  <c r="N60" i="12"/>
  <c r="M60" i="12"/>
  <c r="L60" i="12"/>
  <c r="L59" i="12" s="1"/>
  <c r="K60" i="12"/>
  <c r="P59" i="12"/>
  <c r="X59" i="12" s="1"/>
  <c r="N59" i="12"/>
  <c r="X58" i="12"/>
  <c r="Z58" i="12" s="1"/>
  <c r="W58" i="12"/>
  <c r="Y58" i="12" s="1"/>
  <c r="W57" i="12"/>
  <c r="X56" i="12"/>
  <c r="Z56" i="12" s="1"/>
  <c r="W56" i="12"/>
  <c r="Y56" i="12" s="1"/>
  <c r="X55" i="12"/>
  <c r="Z55" i="12" s="1"/>
  <c r="W55" i="12"/>
  <c r="Y55" i="12" s="1"/>
  <c r="Y54" i="12"/>
  <c r="Y53" i="12"/>
  <c r="X53" i="12"/>
  <c r="Z53" i="12" s="1"/>
  <c r="P52" i="12"/>
  <c r="W52" i="12"/>
  <c r="N52" i="12"/>
  <c r="M52" i="12"/>
  <c r="L52" i="12"/>
  <c r="K52" i="12"/>
  <c r="W51" i="12"/>
  <c r="W50" i="12"/>
  <c r="W49" i="12"/>
  <c r="W48" i="12"/>
  <c r="W47" i="12"/>
  <c r="W46" i="12"/>
  <c r="W45" i="12"/>
  <c r="W44" i="12"/>
  <c r="W43" i="12"/>
  <c r="W42" i="12"/>
  <c r="W41" i="12"/>
  <c r="X40" i="12"/>
  <c r="Z40" i="12" s="1"/>
  <c r="O40" i="12"/>
  <c r="M40" i="12"/>
  <c r="K40" i="12"/>
  <c r="W39" i="12"/>
  <c r="W38" i="12"/>
  <c r="W37" i="12"/>
  <c r="W36" i="12"/>
  <c r="W35" i="12"/>
  <c r="W34" i="12"/>
  <c r="W33" i="12"/>
  <c r="X32" i="12"/>
  <c r="Z32" i="12" s="1"/>
  <c r="O32" i="12"/>
  <c r="M32" i="12"/>
  <c r="K32" i="12"/>
  <c r="K26" i="12" s="1"/>
  <c r="W31" i="12"/>
  <c r="W30" i="12"/>
  <c r="W29" i="12"/>
  <c r="W28" i="12"/>
  <c r="X27" i="12"/>
  <c r="Z27" i="12" s="1"/>
  <c r="O27" i="12"/>
  <c r="W27" i="12" s="1"/>
  <c r="M27" i="12"/>
  <c r="M26" i="12" s="1"/>
  <c r="K27" i="12"/>
  <c r="P26" i="12"/>
  <c r="X26" i="12" s="1"/>
  <c r="N26" i="12"/>
  <c r="L26" i="12"/>
  <c r="L25" i="12" s="1"/>
  <c r="N25" i="12"/>
  <c r="X24" i="12"/>
  <c r="Z24" i="12" s="1"/>
  <c r="W24" i="12"/>
  <c r="Y24" i="12" s="1"/>
  <c r="X22" i="12"/>
  <c r="Z22" i="12" s="1"/>
  <c r="W22" i="12"/>
  <c r="Y22" i="12" s="1"/>
  <c r="W21" i="12"/>
  <c r="P21" i="12"/>
  <c r="X21" i="12" s="1"/>
  <c r="N21" i="12"/>
  <c r="L21" i="12"/>
  <c r="K21" i="12"/>
  <c r="X20" i="12"/>
  <c r="Z20" i="12" s="1"/>
  <c r="W20" i="12"/>
  <c r="Y20" i="12" s="1"/>
  <c r="X19" i="12"/>
  <c r="Z19" i="12" s="1"/>
  <c r="W19" i="12"/>
  <c r="Y19" i="12" s="1"/>
  <c r="X18" i="12"/>
  <c r="Z18" i="12" s="1"/>
  <c r="W18" i="12"/>
  <c r="Y18" i="12" s="1"/>
  <c r="X16" i="12"/>
  <c r="Z16" i="12" s="1"/>
  <c r="W16" i="12"/>
  <c r="Y16" i="12" s="1"/>
  <c r="W15" i="12"/>
  <c r="P15" i="12"/>
  <c r="X15" i="12" s="1"/>
  <c r="N15" i="12"/>
  <c r="L15" i="12"/>
  <c r="K15" i="12"/>
  <c r="K14" i="12" s="1"/>
  <c r="N14" i="12"/>
  <c r="M14" i="12"/>
  <c r="O14" i="12" s="1"/>
  <c r="W14" i="12" s="1"/>
  <c r="L14" i="12"/>
  <c r="X13" i="12"/>
  <c r="Z13" i="12" s="1"/>
  <c r="W13" i="12"/>
  <c r="Y13" i="12" s="1"/>
  <c r="P12" i="12"/>
  <c r="X12" i="12" s="1"/>
  <c r="O12" i="12"/>
  <c r="W12" i="12" s="1"/>
  <c r="N12" i="12"/>
  <c r="M12" i="12"/>
  <c r="L12" i="12"/>
  <c r="L11" i="12" s="1"/>
  <c r="K12" i="12"/>
  <c r="P11" i="12"/>
  <c r="X11" i="12" s="1"/>
  <c r="N11" i="12"/>
  <c r="X10" i="12"/>
  <c r="Z10" i="12" s="1"/>
  <c r="W10" i="12"/>
  <c r="Y10" i="12" s="1"/>
  <c r="X9" i="12"/>
  <c r="Z9" i="12" s="1"/>
  <c r="W9" i="12"/>
  <c r="Y9" i="12" s="1"/>
  <c r="P8" i="12"/>
  <c r="X8" i="12" s="1"/>
  <c r="O8" i="12"/>
  <c r="W8" i="12" s="1"/>
  <c r="N8" i="12"/>
  <c r="M8" i="12"/>
  <c r="L8" i="12"/>
  <c r="K8" i="12"/>
  <c r="P7" i="12"/>
  <c r="X7" i="12" s="1"/>
  <c r="N7" i="12"/>
  <c r="O106" i="11"/>
  <c r="O76" i="11"/>
  <c r="O85" i="11"/>
  <c r="M94" i="11"/>
  <c r="O94" i="11"/>
  <c r="K94" i="11"/>
  <c r="O59" i="11"/>
  <c r="M52" i="11"/>
  <c r="O52" i="11"/>
  <c r="W52" i="11" s="1"/>
  <c r="Y52" i="11" s="1"/>
  <c r="W102" i="11"/>
  <c r="Y102" i="11" s="1"/>
  <c r="Y127" i="11"/>
  <c r="Y126" i="11"/>
  <c r="Z107" i="11"/>
  <c r="Z108" i="11"/>
  <c r="Z110" i="11"/>
  <c r="Z112" i="11"/>
  <c r="Z113" i="11"/>
  <c r="Z116" i="11"/>
  <c r="Z118" i="11"/>
  <c r="Z121" i="11"/>
  <c r="Z125" i="11"/>
  <c r="Z106" i="11"/>
  <c r="Z102" i="11"/>
  <c r="Z92" i="11"/>
  <c r="Z93" i="11"/>
  <c r="Z94" i="11"/>
  <c r="Z90" i="11"/>
  <c r="Z89" i="11"/>
  <c r="Z85" i="11"/>
  <c r="Z86" i="11"/>
  <c r="Z87" i="11"/>
  <c r="Z84" i="11"/>
  <c r="Z77" i="11"/>
  <c r="Z78" i="11"/>
  <c r="Z79" i="11"/>
  <c r="Z81" i="11"/>
  <c r="Z76" i="11"/>
  <c r="Z69" i="11"/>
  <c r="Z70" i="11"/>
  <c r="Z71" i="11"/>
  <c r="Z72" i="11"/>
  <c r="Z68" i="11"/>
  <c r="Z67" i="11"/>
  <c r="Z59" i="11"/>
  <c r="Z60" i="11"/>
  <c r="Z61" i="11"/>
  <c r="Z62" i="11"/>
  <c r="Z63" i="11"/>
  <c r="Z64" i="11"/>
  <c r="Z65" i="11"/>
  <c r="Z58" i="11"/>
  <c r="Z56" i="11"/>
  <c r="Z55" i="11"/>
  <c r="Z53" i="11"/>
  <c r="Z52" i="11"/>
  <c r="Z40" i="11"/>
  <c r="Z32" i="11"/>
  <c r="Z25" i="11"/>
  <c r="Z26" i="11"/>
  <c r="Z27" i="11"/>
  <c r="Z24" i="11"/>
  <c r="Z19" i="11"/>
  <c r="Z20" i="11"/>
  <c r="Z21" i="11"/>
  <c r="Z22" i="11"/>
  <c r="Z18" i="11"/>
  <c r="Z10" i="11"/>
  <c r="Z11" i="11"/>
  <c r="Z12" i="11"/>
  <c r="Z13" i="11"/>
  <c r="Z14" i="11"/>
  <c r="Z15" i="11"/>
  <c r="Z16" i="11"/>
  <c r="Z9" i="11"/>
  <c r="Z8" i="11"/>
  <c r="Z7" i="11"/>
  <c r="Y54" i="11"/>
  <c r="Y73" i="11"/>
  <c r="Y74" i="11"/>
  <c r="Y75" i="11"/>
  <c r="Y77" i="11"/>
  <c r="Y78" i="11"/>
  <c r="Y79" i="11"/>
  <c r="Y80" i="11"/>
  <c r="Y81" i="11"/>
  <c r="Y82" i="11"/>
  <c r="Y84" i="11"/>
  <c r="Y86" i="11"/>
  <c r="Y87" i="11"/>
  <c r="Y88" i="11"/>
  <c r="Y89" i="11"/>
  <c r="Y90" i="11"/>
  <c r="Y92" i="11"/>
  <c r="Y93" i="11"/>
  <c r="Y95" i="11"/>
  <c r="Y96" i="11"/>
  <c r="Y97" i="11"/>
  <c r="Y98" i="11"/>
  <c r="Y99" i="11"/>
  <c r="Y106" i="11"/>
  <c r="Y107" i="11"/>
  <c r="Y108" i="11"/>
  <c r="Y109" i="11"/>
  <c r="Y110" i="11"/>
  <c r="Y111" i="11"/>
  <c r="Y112" i="11"/>
  <c r="Y113" i="11"/>
  <c r="Y114" i="11"/>
  <c r="Y115" i="11"/>
  <c r="Y116" i="11"/>
  <c r="Y117" i="11"/>
  <c r="Y118" i="11"/>
  <c r="Y119" i="11"/>
  <c r="Y120" i="11"/>
  <c r="Y121" i="11"/>
  <c r="Y122" i="11"/>
  <c r="Y123" i="11"/>
  <c r="Y124" i="11"/>
  <c r="Y125" i="11"/>
  <c r="Y68" i="11"/>
  <c r="Y69" i="11"/>
  <c r="Y70" i="11"/>
  <c r="Y71" i="11"/>
  <c r="Y72" i="11"/>
  <c r="Y67" i="11"/>
  <c r="Y59" i="11"/>
  <c r="Y60" i="11"/>
  <c r="Y61" i="11"/>
  <c r="Y62" i="11"/>
  <c r="Y63" i="11"/>
  <c r="Y64" i="11"/>
  <c r="Y65" i="11"/>
  <c r="W58" i="11"/>
  <c r="Y58" i="11" s="1"/>
  <c r="Y56" i="11"/>
  <c r="Y53" i="11"/>
  <c r="Y40" i="11"/>
  <c r="Y32" i="11"/>
  <c r="Y19" i="11"/>
  <c r="Y20" i="11"/>
  <c r="Y21" i="11"/>
  <c r="Y22" i="11"/>
  <c r="Y24" i="11"/>
  <c r="Y26" i="11"/>
  <c r="Y27" i="11"/>
  <c r="Y18" i="11"/>
  <c r="Y7" i="11"/>
  <c r="Y8" i="11"/>
  <c r="Y10" i="11"/>
  <c r="Y11" i="11"/>
  <c r="Y12" i="11"/>
  <c r="Y13" i="11"/>
  <c r="Y14" i="11"/>
  <c r="Y15" i="11"/>
  <c r="Y16" i="11"/>
  <c r="Y9" i="11"/>
  <c r="AC11" i="11"/>
  <c r="L26" i="11"/>
  <c r="L25" i="11" s="1"/>
  <c r="K40" i="11"/>
  <c r="K32" i="11"/>
  <c r="K27" i="11"/>
  <c r="K26" i="11" s="1"/>
  <c r="L107" i="11"/>
  <c r="L86" i="11"/>
  <c r="L85" i="11" s="1"/>
  <c r="L77" i="11"/>
  <c r="L76" i="11" s="1"/>
  <c r="L69" i="11"/>
  <c r="L68" i="11" s="1"/>
  <c r="L60" i="11"/>
  <c r="L59" i="11" s="1"/>
  <c r="K60" i="11"/>
  <c r="W66" i="11"/>
  <c r="L52" i="11"/>
  <c r="K52" i="11"/>
  <c r="L21" i="11"/>
  <c r="K21" i="11"/>
  <c r="K15" i="11"/>
  <c r="K14" i="11" s="1"/>
  <c r="L15" i="11"/>
  <c r="L14" i="11" s="1"/>
  <c r="L8" i="11"/>
  <c r="K8" i="11"/>
  <c r="L12" i="11"/>
  <c r="L11" i="11" s="1"/>
  <c r="K12" i="11"/>
  <c r="O107" i="11"/>
  <c r="W106" i="11" s="1"/>
  <c r="AA106" i="11" s="1"/>
  <c r="AC106" i="11" s="1"/>
  <c r="W110" i="11"/>
  <c r="X9" i="11"/>
  <c r="X10" i="11"/>
  <c r="X13" i="11"/>
  <c r="X16" i="11"/>
  <c r="X18" i="11"/>
  <c r="X19" i="11"/>
  <c r="X20" i="11"/>
  <c r="X22" i="11"/>
  <c r="X24" i="11"/>
  <c r="X27" i="11"/>
  <c r="X32" i="11"/>
  <c r="X40" i="11"/>
  <c r="X53" i="11"/>
  <c r="X55" i="11"/>
  <c r="X56" i="11"/>
  <c r="X58" i="11"/>
  <c r="X61" i="11"/>
  <c r="X62" i="11"/>
  <c r="X63" i="11"/>
  <c r="X64" i="11"/>
  <c r="X65" i="11"/>
  <c r="X67" i="11"/>
  <c r="X70" i="11"/>
  <c r="X71" i="11"/>
  <c r="X72" i="11"/>
  <c r="X78" i="11"/>
  <c r="X79" i="11"/>
  <c r="X81" i="11"/>
  <c r="X84" i="11"/>
  <c r="X87" i="11"/>
  <c r="X89" i="11"/>
  <c r="X90" i="11"/>
  <c r="X92" i="11"/>
  <c r="X93" i="11"/>
  <c r="X94" i="11"/>
  <c r="X102" i="11"/>
  <c r="X108" i="11"/>
  <c r="X110" i="11"/>
  <c r="X112" i="11"/>
  <c r="X113" i="11"/>
  <c r="X116" i="11"/>
  <c r="X118" i="11"/>
  <c r="X121" i="11"/>
  <c r="X125" i="11"/>
  <c r="W108" i="11"/>
  <c r="W109" i="11"/>
  <c r="W111" i="11"/>
  <c r="W112" i="11"/>
  <c r="W113" i="11"/>
  <c r="W114" i="11"/>
  <c r="W115" i="11"/>
  <c r="W116" i="11"/>
  <c r="W117" i="11"/>
  <c r="W118" i="11"/>
  <c r="W119" i="11"/>
  <c r="W120" i="11"/>
  <c r="W121" i="11"/>
  <c r="W122" i="11"/>
  <c r="W123" i="11"/>
  <c r="W124" i="11"/>
  <c r="W125" i="11"/>
  <c r="W126" i="11"/>
  <c r="W127" i="11"/>
  <c r="W93" i="11"/>
  <c r="W95" i="11"/>
  <c r="W96" i="11"/>
  <c r="W97" i="11"/>
  <c r="W98" i="11"/>
  <c r="W99" i="11"/>
  <c r="W85" i="11"/>
  <c r="AA85" i="11" s="1"/>
  <c r="AC85" i="11" s="1"/>
  <c r="W86" i="11"/>
  <c r="W87" i="11"/>
  <c r="W88" i="11"/>
  <c r="W89" i="11"/>
  <c r="W90" i="11"/>
  <c r="W92" i="11"/>
  <c r="W71" i="11"/>
  <c r="W72" i="11"/>
  <c r="W73" i="11"/>
  <c r="W74" i="11"/>
  <c r="W75" i="11"/>
  <c r="W76" i="11"/>
  <c r="AA76" i="11" s="1"/>
  <c r="AC76" i="11" s="1"/>
  <c r="W77" i="11"/>
  <c r="W78" i="11"/>
  <c r="W79" i="11"/>
  <c r="W80" i="11"/>
  <c r="W81" i="11"/>
  <c r="W82" i="11"/>
  <c r="W84" i="11"/>
  <c r="W61" i="11"/>
  <c r="W62" i="11"/>
  <c r="W63" i="11"/>
  <c r="W64" i="11"/>
  <c r="W65" i="11"/>
  <c r="W67" i="11"/>
  <c r="W69" i="11"/>
  <c r="W70" i="11"/>
  <c r="W57" i="11"/>
  <c r="W50" i="11"/>
  <c r="W51" i="11"/>
  <c r="W54" i="11"/>
  <c r="W55" i="11"/>
  <c r="Y55" i="11" s="1"/>
  <c r="W56" i="11"/>
  <c r="W37" i="11"/>
  <c r="W38" i="11"/>
  <c r="W39" i="11"/>
  <c r="W41" i="11"/>
  <c r="W42" i="11"/>
  <c r="W43" i="11"/>
  <c r="W44" i="11"/>
  <c r="W45" i="11"/>
  <c r="W46" i="11"/>
  <c r="W47" i="11"/>
  <c r="W48" i="11"/>
  <c r="W49" i="11"/>
  <c r="W28" i="11"/>
  <c r="W29" i="11"/>
  <c r="W30" i="11"/>
  <c r="W31" i="11"/>
  <c r="W33" i="11"/>
  <c r="W34" i="11"/>
  <c r="W35" i="11"/>
  <c r="W36" i="11"/>
  <c r="W18" i="11"/>
  <c r="W19" i="11"/>
  <c r="W20" i="11"/>
  <c r="W21" i="11"/>
  <c r="W22" i="11"/>
  <c r="W24" i="11"/>
  <c r="W13" i="11"/>
  <c r="W15" i="11"/>
  <c r="W16" i="11"/>
  <c r="W9" i="11"/>
  <c r="W10" i="11"/>
  <c r="P107" i="11"/>
  <c r="P106" i="11" s="1"/>
  <c r="X106" i="11" s="1"/>
  <c r="AB106" i="11" s="1"/>
  <c r="AD106" i="11" s="1"/>
  <c r="P86" i="11"/>
  <c r="X86" i="11" s="1"/>
  <c r="P77" i="11"/>
  <c r="X77" i="11" s="1"/>
  <c r="P69" i="11"/>
  <c r="P68" i="11" s="1"/>
  <c r="X68" i="11" s="1"/>
  <c r="AB68" i="11" s="1"/>
  <c r="AD68" i="11" s="1"/>
  <c r="O68" i="11"/>
  <c r="W68" i="11" s="1"/>
  <c r="AA68" i="11" s="1"/>
  <c r="AC68" i="11" s="1"/>
  <c r="P60" i="11"/>
  <c r="X60" i="11" s="1"/>
  <c r="P52" i="11"/>
  <c r="X52" i="11" s="1"/>
  <c r="P26" i="11"/>
  <c r="X26" i="11" s="1"/>
  <c r="P21" i="11"/>
  <c r="X21" i="11" s="1"/>
  <c r="P15" i="11"/>
  <c r="X15" i="11" s="1"/>
  <c r="P12" i="11"/>
  <c r="P11" i="11" s="1"/>
  <c r="X11" i="11" s="1"/>
  <c r="AB11" i="11" s="1"/>
  <c r="AD11" i="11" s="1"/>
  <c r="P8" i="11"/>
  <c r="X8" i="11" s="1"/>
  <c r="W94" i="11"/>
  <c r="Y94" i="11" s="1"/>
  <c r="O8" i="11"/>
  <c r="O12" i="11"/>
  <c r="O60" i="11"/>
  <c r="W60" i="11" s="1"/>
  <c r="O40" i="11"/>
  <c r="W40" i="11" s="1"/>
  <c r="O32" i="11"/>
  <c r="W32" i="11" s="1"/>
  <c r="O27" i="11"/>
  <c r="W27" i="11" s="1"/>
  <c r="N107" i="11"/>
  <c r="N106" i="11" s="1"/>
  <c r="N86" i="11"/>
  <c r="N85" i="11" s="1"/>
  <c r="N77" i="11"/>
  <c r="N76" i="11" s="1"/>
  <c r="N69" i="11"/>
  <c r="N68" i="11" s="1"/>
  <c r="N26" i="11"/>
  <c r="N25" i="11" s="1"/>
  <c r="M40" i="11"/>
  <c r="M32" i="11"/>
  <c r="M27" i="11"/>
  <c r="N52" i="11"/>
  <c r="N60" i="11"/>
  <c r="N59" i="11" s="1"/>
  <c r="M60" i="11"/>
  <c r="N21" i="11"/>
  <c r="N15" i="11"/>
  <c r="N14" i="11" s="1"/>
  <c r="M14" i="11"/>
  <c r="O14" i="11" s="1"/>
  <c r="W14" i="11" s="1"/>
  <c r="AA14" i="11" s="1"/>
  <c r="AC14" i="11" s="1"/>
  <c r="N12" i="11"/>
  <c r="N11" i="11" s="1"/>
  <c r="M12" i="11"/>
  <c r="N8" i="11"/>
  <c r="N7" i="11" s="1"/>
  <c r="M8" i="11"/>
  <c r="Y94" i="12" l="1"/>
  <c r="Y7" i="12"/>
  <c r="X60" i="12"/>
  <c r="W40" i="12"/>
  <c r="Y40" i="12" s="1"/>
  <c r="W32" i="12"/>
  <c r="Y32" i="12" s="1"/>
  <c r="Z76" i="12"/>
  <c r="Z107" i="12"/>
  <c r="Z21" i="12"/>
  <c r="O26" i="12"/>
  <c r="W26" i="12" s="1"/>
  <c r="Y26" i="12" s="1"/>
  <c r="P25" i="12"/>
  <c r="X25" i="12" s="1"/>
  <c r="AB25" i="12" s="1"/>
  <c r="AD25" i="12" s="1"/>
  <c r="Z77" i="12"/>
  <c r="Y8" i="12"/>
  <c r="Z12" i="12"/>
  <c r="Y15" i="12"/>
  <c r="Y25" i="12"/>
  <c r="Y60" i="12"/>
  <c r="Z8" i="12"/>
  <c r="Y12" i="12"/>
  <c r="P14" i="12"/>
  <c r="X14" i="12" s="1"/>
  <c r="AB14" i="12" s="1"/>
  <c r="AD14" i="12" s="1"/>
  <c r="Z15" i="12"/>
  <c r="Y21" i="12"/>
  <c r="Z26" i="12"/>
  <c r="Y52" i="12"/>
  <c r="Z60" i="12"/>
  <c r="P106" i="12"/>
  <c r="X106" i="12" s="1"/>
  <c r="Z106" i="12" s="1"/>
  <c r="AB11" i="12"/>
  <c r="AD11" i="12" s="1"/>
  <c r="Z11" i="12"/>
  <c r="AB7" i="12"/>
  <c r="AD7" i="12" s="1"/>
  <c r="Z7" i="12"/>
  <c r="AA11" i="12"/>
  <c r="AC11" i="12" s="1"/>
  <c r="Y11" i="12"/>
  <c r="AA14" i="12"/>
  <c r="AC14" i="12" s="1"/>
  <c r="Y14" i="12"/>
  <c r="AB59" i="12"/>
  <c r="AD59" i="12" s="1"/>
  <c r="Z59" i="12"/>
  <c r="AA68" i="12"/>
  <c r="AC68" i="12" s="1"/>
  <c r="Y68" i="12"/>
  <c r="Y27" i="12"/>
  <c r="AA76" i="12"/>
  <c r="AC76" i="12" s="1"/>
  <c r="Y76" i="12"/>
  <c r="AB76" i="12"/>
  <c r="AD76" i="12" s="1"/>
  <c r="AA85" i="12"/>
  <c r="AC85" i="12" s="1"/>
  <c r="AB85" i="12"/>
  <c r="AD85" i="12" s="1"/>
  <c r="Z85" i="12"/>
  <c r="X86" i="12"/>
  <c r="Z86" i="12" s="1"/>
  <c r="AA106" i="12"/>
  <c r="AC106" i="12" s="1"/>
  <c r="Y106" i="12"/>
  <c r="X52" i="12"/>
  <c r="Z52" i="12" s="1"/>
  <c r="AA59" i="12"/>
  <c r="AC59" i="12" s="1"/>
  <c r="Y59" i="12"/>
  <c r="AB68" i="12"/>
  <c r="AD68" i="12" s="1"/>
  <c r="Z68" i="12"/>
  <c r="X69" i="12"/>
  <c r="Z69" i="12" s="1"/>
  <c r="Y85" i="11"/>
  <c r="Y76" i="11"/>
  <c r="W59" i="11"/>
  <c r="AA59" i="11" s="1"/>
  <c r="AC59" i="11" s="1"/>
  <c r="O7" i="11"/>
  <c r="W7" i="11" s="1"/>
  <c r="AA7" i="11" s="1"/>
  <c r="AC7" i="11" s="1"/>
  <c r="P59" i="11"/>
  <c r="X59" i="11" s="1"/>
  <c r="AB59" i="11" s="1"/>
  <c r="AD59" i="11" s="1"/>
  <c r="W8" i="11"/>
  <c r="O11" i="11"/>
  <c r="W11" i="11" s="1"/>
  <c r="X12" i="11"/>
  <c r="O26" i="11"/>
  <c r="P7" i="11"/>
  <c r="X7" i="11" s="1"/>
  <c r="P14" i="11"/>
  <c r="X14" i="11" s="1"/>
  <c r="AB14" i="11" s="1"/>
  <c r="AD14" i="11" s="1"/>
  <c r="P25" i="11"/>
  <c r="X25" i="11" s="1"/>
  <c r="AB25" i="11" s="1"/>
  <c r="AD25" i="11" s="1"/>
  <c r="X107" i="11"/>
  <c r="X69" i="11"/>
  <c r="P76" i="11"/>
  <c r="X76" i="11" s="1"/>
  <c r="AB76" i="11" s="1"/>
  <c r="AD76" i="11" s="1"/>
  <c r="P85" i="11"/>
  <c r="X85" i="11" s="1"/>
  <c r="AB85" i="11" s="1"/>
  <c r="AD85" i="11" s="1"/>
  <c r="W12" i="11"/>
  <c r="W107" i="11"/>
  <c r="M26" i="11"/>
  <c r="Z25" i="12" l="1"/>
  <c r="AB106" i="12"/>
  <c r="AD106" i="12" s="1"/>
  <c r="Z14" i="12"/>
  <c r="AA25" i="12"/>
  <c r="AC25" i="12" s="1"/>
  <c r="O128" i="12"/>
  <c r="AC7" i="12"/>
  <c r="W26" i="11"/>
  <c r="O25" i="11"/>
  <c r="AB7" i="11"/>
  <c r="AD7" i="11" s="1"/>
  <c r="W25" i="11" l="1"/>
  <c r="O128" i="11"/>
  <c r="AA25" i="11" l="1"/>
  <c r="AC25" i="11" s="1"/>
  <c r="Y25" i="11"/>
</calcChain>
</file>

<file path=xl/sharedStrings.xml><?xml version="1.0" encoding="utf-8"?>
<sst xmlns="http://schemas.openxmlformats.org/spreadsheetml/2006/main" count="1074" uniqueCount="402">
  <si>
    <t>No</t>
  </si>
  <si>
    <t>Satuan</t>
  </si>
  <si>
    <t>I</t>
  </si>
  <si>
    <t>II</t>
  </si>
  <si>
    <t>III</t>
  </si>
  <si>
    <t>IV</t>
  </si>
  <si>
    <t>K</t>
  </si>
  <si>
    <t>14=10+11+12+13</t>
  </si>
  <si>
    <t>PROGRAM PENUNJANG URUSAN PEMERINTAHAN DAERAH KABUPATEN/KOTA</t>
  </si>
  <si>
    <t>Terpenuhinya Dokumen Perencanaan Pembangunan Daerah</t>
  </si>
  <si>
    <t>Persentase Jumlah Dokumen Laporan Kinerja dan Keuangan yang Tepat Waktu dan Akuntabel</t>
  </si>
  <si>
    <t>Tersedianya Administrasi Perkantoran Setiap Bulan</t>
  </si>
  <si>
    <t>Terpenuhinya Sarana dan Prasarana Sesuai Kebutuhan</t>
  </si>
  <si>
    <t>%</t>
  </si>
  <si>
    <t>bulan</t>
  </si>
  <si>
    <t>Perencanaan, Penganggaran, dan Evaluasi Kinerja Perangkat Daerah</t>
  </si>
  <si>
    <t>Jumlah Dokumen Perencanaan, Penganggaran dan Evaluasi Kinerja Perangkat Daerah</t>
  </si>
  <si>
    <t>dokumen</t>
  </si>
  <si>
    <t>Penyusunan Dokumen Perencanaan Perangkat Daerah</t>
  </si>
  <si>
    <t>Jumlah Dokumen Rencana Kerja</t>
  </si>
  <si>
    <t>Evaluasi Kinerja Perangkat Daerah</t>
  </si>
  <si>
    <t>Jumlah Dokumen Evaluasi Kinerja Perangkat Daerah</t>
  </si>
  <si>
    <t>Administrasi Keuangan Perangkat Daerah</t>
  </si>
  <si>
    <t>Tersedianya Administrasi Keuangan Perangkat Daerah</t>
  </si>
  <si>
    <t>Penyediaan Gaji dan Tunjangan ASN</t>
  </si>
  <si>
    <t>Terbayarnya Gaji dan Tunjangan ASN</t>
  </si>
  <si>
    <t>orang</t>
  </si>
  <si>
    <t>Administrasi Umum Perangkat Daerah</t>
  </si>
  <si>
    <t>Tersedianya Administrasi Umum Perangkat Daerah</t>
  </si>
  <si>
    <t>paket</t>
  </si>
  <si>
    <t>Penyediaan Peralatan dan Perlengkapan Kantor</t>
  </si>
  <si>
    <t>Tersedianya ATK dan Peralatan Perlengkapan Kantor</t>
  </si>
  <si>
    <t>Penyediaan Bahan Logistik Kantor</t>
  </si>
  <si>
    <t>Tersedianya Makanan dan Minuman Harian Pegawai, Rapat dan Tamu</t>
  </si>
  <si>
    <t>Penyediaan Barang Cetakan dan Penggandaan</t>
  </si>
  <si>
    <t>Tersedianya Barang Cetakan dan Penggandaan</t>
  </si>
  <si>
    <t>Penyelenggaraan Rapat Koordinasi dan Konsultasi SKPD</t>
  </si>
  <si>
    <t>Tersedianya Biaya Rapat Koordinasi dan Konsultasi Luar Daerah dan Dalam Daerah</t>
  </si>
  <si>
    <t>Pengadaan Barang Milik Daerah Penunjang Urusan Pemerintah Daerah</t>
  </si>
  <si>
    <t>Jumlah Pengadaan Barang Milik Daerah</t>
  </si>
  <si>
    <t>unit</t>
  </si>
  <si>
    <t>Pengadaan Mebel</t>
  </si>
  <si>
    <t>buah</t>
  </si>
  <si>
    <t>set</t>
  </si>
  <si>
    <t>Pengadaan Peralatan dan Mesin Lainnya</t>
  </si>
  <si>
    <t>Jumlah Pengadaan Printer</t>
  </si>
  <si>
    <t>Penyediaan Jasa Penunjang Urusan Pemerintahan Daerah</t>
  </si>
  <si>
    <t>Tersedianya Jasa Penunjang Urusan Pemerintahan Daerah</t>
  </si>
  <si>
    <t>Penyediaan Jasa Komunikasi, Sumber Daya Air dan Listrik</t>
  </si>
  <si>
    <t>Terbayarnya Jasa Komunikasi, Sumber Daya Air, dan Listrik</t>
  </si>
  <si>
    <t>Penyediaan Jasa Pelayanan Umum Kantor</t>
  </si>
  <si>
    <t>Terbayarnya Jasa Pelayanan Umum Kantor</t>
  </si>
  <si>
    <t>Pemeliharaan Barang Milik Daerah Penunjang Urusan Pemerintahan Daerah</t>
  </si>
  <si>
    <t>Jumlah Barang Milik Daerah yang Terpelihara</t>
  </si>
  <si>
    <t>Penyediaan Jasa Pemeliharaan, Biaya Pemeliharaan dan Pajak Kendaraan Perorangan Dinas atau Kendaraan Dinas Jabatan</t>
  </si>
  <si>
    <t>Terpeliharanya Kendaraan Dinas Roda Dua</t>
  </si>
  <si>
    <t>Terpeliharanya Kendaraan Dinas Roda Empat</t>
  </si>
  <si>
    <t>Pemeliharaan Peralatan dan Mesin Lainnya</t>
  </si>
  <si>
    <t>Pemeliharaan/Rehabilitasi Gedung Kantor dan Bangunan Lainnya</t>
  </si>
  <si>
    <t>Terpeliharanya Gedung Kantor BPPKAD</t>
  </si>
  <si>
    <t>Pemeliharaan/Rehabilitasi Sarana dan Prasarana Pendukung Gedung Kantor atau Bangunan Lainnya</t>
  </si>
  <si>
    <t>PROGRAM PENGELOLAAN KEUANGAN DAERAH</t>
  </si>
  <si>
    <t>Persentase Penyusunan Dokumen Penganggaran dan Pengelolaan Keuangan sesuai dengan Peraturan Perundang-Undangan</t>
  </si>
  <si>
    <t>Persentase Pengelolaan Keuangan dan Pencairan Dana</t>
  </si>
  <si>
    <t>Persentase Penyusunan Laporan Keuangan Pemerintah Daerah</t>
  </si>
  <si>
    <t>Koordinasi dan Penyusunan Rencana Anggaran Daerah</t>
  </si>
  <si>
    <t>Jumlah Dokumen Penganggaran dan Dokumen Pengelolaan Keuangan</t>
  </si>
  <si>
    <t>Koordinasi dan Penyusunan KUA dan PPAS</t>
  </si>
  <si>
    <t>Jumlah Dokumen KUA dan PPAS</t>
  </si>
  <si>
    <t>Koordinasi dan Penyusunan Perubahan KUA dan Perubahan PPAS</t>
  </si>
  <si>
    <t>Jumlah Dokumen KUA dan PPAS Perubahan</t>
  </si>
  <si>
    <t>Koordinasi dan Penyusunan Peraturan Daerah tentang APBD dan Peraturan Kepala Daerah tentang Penjabaran APBD</t>
  </si>
  <si>
    <t>Jumlah Dokumen Penyusunan APBD</t>
  </si>
  <si>
    <t>Koordinasi dan Penyusunan Peraturan Daerah tentang Perubahan APBD dan Peraturan Kepala Daerah tentang Penjabaran Perubahan APBD</t>
  </si>
  <si>
    <t>Jumlah Dokumen Penyusunan APBD Perubahan</t>
  </si>
  <si>
    <t>Koordinasi dan Penyusunan Regulasi serta Kebijakan Bidang Anggaran</t>
  </si>
  <si>
    <t>Jumlah SK Tindak Lanjut dan SK Pengelola Keuangan</t>
  </si>
  <si>
    <t>Koordinasi Perencanaan Anggaran Belanja Daerah</t>
  </si>
  <si>
    <t>Terlaksananya Rapat-Rapat TAPD</t>
  </si>
  <si>
    <t>SK</t>
  </si>
  <si>
    <t>Koordinasi dan Pengelolaan Perbendaharaan Daerah</t>
  </si>
  <si>
    <t>Jumlah Penerbitan SP2D</t>
  </si>
  <si>
    <t>Penyiapan, Pelaksanaan Pengendalian dan Penerbitan Anggaran Kas dan SPD</t>
  </si>
  <si>
    <t>Jumlah Dokumen Pelaksanaan Pencairan Dana</t>
  </si>
  <si>
    <t>Koordinasi, Fasilitasi, Asistensi, Sinkronisasi, Supervisi, Monitoring dan Evaluasi Pengelolaan Dana Perimbangan dan Dana Transfer Lainnya</t>
  </si>
  <si>
    <t>Jumlah Dokumen Transfer Daerah dan Dana Desa</t>
  </si>
  <si>
    <t>Koordinasi, Pelaksanaan Kerjasama dan Pemantauan Transaksi Non Tunai dengan Lembaga Keuangan Bank dan Lembaga Keuangan Bukan Bank</t>
  </si>
  <si>
    <t>Koordinasi dan Pelaksanaan Akuntansi dan Pelaporan Keuangan Daerah</t>
  </si>
  <si>
    <t>Jumlah Dokumen Laporan Keuangan SKPD yang Diteliti</t>
  </si>
  <si>
    <t>Rekonsiliasi dan Verifikasi Aset, Kewajiban, Ekuitas, Pendapatan, Belanja, Pembiayaan, Pendapatan-LO dan Beban</t>
  </si>
  <si>
    <t>Jumlah Dokumen Evaluasi dan Rekonsiliasi Laporan Pendapatan dan Belanja dengan SKPD yang Disusun</t>
  </si>
  <si>
    <t>Konsolidasi Laporan Keuangan SKPD, BLUD dan Laporan Keuangan Pemerintah Daerah</t>
  </si>
  <si>
    <t>Jumlah Dokumen Laporan Keuangan Pemerintah Daerah</t>
  </si>
  <si>
    <t>Penyusunan Sistem dan Prosedur Akuntansi dan Pelaporan Keuangan Pemerintah Daerah</t>
  </si>
  <si>
    <t>laporan</t>
  </si>
  <si>
    <t>Pembinaan Akuntansi, Pelaporan dan Pertanggungjawaban Pemerintah Kabupaten/Kota</t>
  </si>
  <si>
    <t>PROGRAM PENGELOLAAN BARANG MILIK DAERAH</t>
  </si>
  <si>
    <t>Persentase Meningkatnya Tertib Pengelolaan
Aset/Barang milik Daerah yang Akuntabel</t>
  </si>
  <si>
    <t>Pengelolaan Barang Milik Daerah</t>
  </si>
  <si>
    <t>Penyusunan Standar Harga</t>
  </si>
  <si>
    <t>Jumlah Peraturan Bupati tentang SSH dan ASB</t>
  </si>
  <si>
    <t>Inventarisasi Barang Milik Daerah</t>
  </si>
  <si>
    <t>Jumlah Dokumen Inventarisasi BMD</t>
  </si>
  <si>
    <t>Pengamanan Barang Milik Daerah</t>
  </si>
  <si>
    <t>sertifikat</t>
  </si>
  <si>
    <t>Pengawasan dan Pengendalian Pengelolaan Barang Milik Daerah</t>
  </si>
  <si>
    <t>gedung</t>
  </si>
  <si>
    <t>Pembinaan Pengelolaan Barang Milik Daerah Pemerintah Kabupaten/Kota</t>
  </si>
  <si>
    <t>Penatausahaan Barang Milik Daerah</t>
  </si>
  <si>
    <t>Laporan BMD</t>
  </si>
  <si>
    <t>PROGRAM PENGELOLAAN PENDAPATAN DAERAH</t>
  </si>
  <si>
    <t>Persentase Peningkatan Pajak Daerah</t>
  </si>
  <si>
    <t>Kegiatan Pengelolaan Pendapatan Daerah</t>
  </si>
  <si>
    <t>Jumlah Peningkatan Realisasi Pajak</t>
  </si>
  <si>
    <t>rupiah</t>
  </si>
  <si>
    <t>Analisa dan Pengembangan Pajak Daerah, serta Penyusunan Kebijakan Pajak Daerah</t>
  </si>
  <si>
    <t>produk hukum</t>
  </si>
  <si>
    <t>Jumlah Rekon Pendapatan</t>
  </si>
  <si>
    <t>kali</t>
  </si>
  <si>
    <t>Penyuluhan dan Penyebarluasan Kebijakan Pajak Daerah</t>
  </si>
  <si>
    <t>Jumlah Pelaksanaan Gebyar Undian PBB P2</t>
  </si>
  <si>
    <t>Jumlah Sosialisasi PBB P2</t>
  </si>
  <si>
    <t>Pengolahan, Pemeliharaan, dan Pelaporan Basis Data Pajak Daerah</t>
  </si>
  <si>
    <t>Cetak Blanko DHKP PBB P2</t>
  </si>
  <si>
    <t>Cetak Blanko SPPT PBB P2</t>
  </si>
  <si>
    <t>Perpanjangan Orecle</t>
  </si>
  <si>
    <t>lisensi</t>
  </si>
  <si>
    <t>Penilaian Pajak Bumi dan Bangunan Perdesaan dan Perkotaan (PBBP2) serta Bea Perolehan
Hak atas Tanah dan Bangunan (BPHTB)</t>
  </si>
  <si>
    <t>objek pajak</t>
  </si>
  <si>
    <t>Penelitian dan Verifikasi Data Pelaporan Pajak Daerah</t>
  </si>
  <si>
    <t>desa/kelurahan</t>
  </si>
  <si>
    <t>Jumlah Kecamatan yang Terdistribusi SPPT dan DHKP</t>
  </si>
  <si>
    <t>kecamatan</t>
  </si>
  <si>
    <t>Jumlah Objek Pajak yang Diteliti</t>
  </si>
  <si>
    <t>Penagihan Pajak Daerah</t>
  </si>
  <si>
    <t>Fasilitasi Pelaksanaan Bidang Hukum</t>
  </si>
  <si>
    <t>Intensifikasi Pemungutan PBB P2</t>
  </si>
  <si>
    <t>Rekonsiliasi Penerimaan PBB P2</t>
  </si>
  <si>
    <t>Tindak Lanjut Penagihan Pajak yang Tertagih</t>
  </si>
  <si>
    <t>kali rekon</t>
  </si>
  <si>
    <t>wajib pajak</t>
  </si>
  <si>
    <t>Pengendalian, Pemeriksaan dan Pengawasan Pajak Daerah</t>
  </si>
  <si>
    <t>Pendataan dan Pendaftaran Objek Pajak Daerah</t>
  </si>
  <si>
    <t>PROGRAM PERENCANAAN DAN PELAPORAN KINERJA</t>
  </si>
  <si>
    <t>Penyusunan Renja dan Renstra Perangkat Daerah</t>
  </si>
  <si>
    <t>Evaluasi, Monitoring Kegiatan dan Pelaporan SAKIP</t>
  </si>
  <si>
    <t>NON PROGRAM</t>
  </si>
  <si>
    <t>PROGRAM PELAYANAN ADMINISTRASI PERKANTORAN</t>
  </si>
  <si>
    <t>Penyediaan Alat Tulis Kantor</t>
  </si>
  <si>
    <t>Penyediaan Makanan dan Minuman</t>
  </si>
  <si>
    <t>Penyelenggaraan Rapat-Rapat Koordinasi dan Konsultasi ke Luar Daerah</t>
  </si>
  <si>
    <t>PROGRAM PENINGKATAN SARANA DAN PRASARANA APARATUR</t>
  </si>
  <si>
    <t>Pengadaan Kendaraan Dinas Operasional</t>
  </si>
  <si>
    <t>Pengadaan Mebeleur</t>
  </si>
  <si>
    <t>Pengadaan Peralatan Gedung Kantor</t>
  </si>
  <si>
    <t>Pembayaran PJU</t>
  </si>
  <si>
    <t>Penyediaan Jasa Administrasi Keuangan</t>
  </si>
  <si>
    <t>Pemeliharaan Rutin/Berkala Kendaraan Dinas/Operasional</t>
  </si>
  <si>
    <t>Pemeliharaan Rutin/Berkala Peralatan Gedung Kantor</t>
  </si>
  <si>
    <t>Pemeliharaan Rutin/Berkala Gedung Kantor</t>
  </si>
  <si>
    <t>Rehabilitasi Sedang/Berat Gedung Kantor</t>
  </si>
  <si>
    <t>Pemeliharaan Rutin/Berkala Perlengkapan Gedung Kantor</t>
  </si>
  <si>
    <t>PROGRAM PENINGKATAN DAN PENGEMBANGAN PENGELOLAAN KEUANGAN DAERAH</t>
  </si>
  <si>
    <t>Penyusunan KUA dan PPAS</t>
  </si>
  <si>
    <t>Penyusunan APBD</t>
  </si>
  <si>
    <t>Perencanaan, Penatausahaan dan Pengendalian Administrasi Keuangan Daerah</t>
  </si>
  <si>
    <t>Administrasi Perencanaan, Pelaksanaan dan Evaluasi Keuangan Daerah</t>
  </si>
  <si>
    <t>Pengendalian Administrasi Pencairan Dana</t>
  </si>
  <si>
    <t>Pengendalian Pengelolaan Transfer Daerah dan Dana Desa</t>
  </si>
  <si>
    <t>Pengendalian Pengelolaan Administrasi Pembayaran Gaji Daerah</t>
  </si>
  <si>
    <t>Peningkatan Kapasitas Bendaharawan Gaji</t>
  </si>
  <si>
    <t>Evaluasi dan Rekonsiliasi Laporan Fungsional Pendapatan dan Belanja SKPD</t>
  </si>
  <si>
    <t>PROGRAM PENINGKATAN PENGEMBANGAN SISTEM PELAPORAN CAPAIAN KINERJA DAN KEUANGAN</t>
  </si>
  <si>
    <t>Asistensi dan Peningkatan Manajemen Sistem dan Informasi Pengelolaan Keuangan Daerah</t>
  </si>
  <si>
    <t>Pengembangan dan Pendampingan Sistem Informasi Penatausahaan Keuangan Daerah</t>
  </si>
  <si>
    <t>PROGRAM PENINGKATAN DAN PENGEMBANGAN PENGELOLAAN ASET/BARANG MILIK DAERAH</t>
  </si>
  <si>
    <t>Penyusunan Standar Satuan Harga (SSH)</t>
  </si>
  <si>
    <t>Pendampingan Pengelolaan Aset/Barang Milik Daerah</t>
  </si>
  <si>
    <t>Peningkatan Manajemen Aset/Barang Daerah</t>
  </si>
  <si>
    <t>Revaluasi/Apraisal Penyerahan Prasarana Sarana dan Utilities Perumahan dan Pemukiman</t>
  </si>
  <si>
    <t>Pensertifikatan Tanah Milik/Dalam Penguasaan Pemkab</t>
  </si>
  <si>
    <t>Pengamanan Tanah Milik/Dalam Penguasaan Pemkab</t>
  </si>
  <si>
    <t>Penyediaan Pembayaran PBB</t>
  </si>
  <si>
    <t>Penyediaan Jasa Asuransi Kendaraan Dinas</t>
  </si>
  <si>
    <t>Penyediaan Jasa Asuransi Gedung Pemerintah</t>
  </si>
  <si>
    <t>Penyediaan Jasa Asuransi Gedung Olahraga</t>
  </si>
  <si>
    <t>Optimalisasi Penggunaan, Pemanfaatan, Pemindahtanganan, Pemusnahan, dan Penghapusan Barang Milik Daerah</t>
  </si>
  <si>
    <t>Penghapusan Barang Milik Daerah</t>
  </si>
  <si>
    <t>Rehabilitasi Sedang/Berat Gedung Olahraga</t>
  </si>
  <si>
    <t>Pemeliharaan Rutin/Berkala Gedung Olahraga</t>
  </si>
  <si>
    <t>Pemeliharaan Rutin/Berkala Rumah Dinas</t>
  </si>
  <si>
    <t>Rehabilitasi Sedang/Berat Rumah Dinas</t>
  </si>
  <si>
    <t>Peningkatan Kapasitas Pengurus Barang Milik Daerah</t>
  </si>
  <si>
    <t>PROGRAM PENINGKATAN DAN PENGEMBANGAN PENGELOLAAN PENDAPATAN ASLI DAERAH</t>
  </si>
  <si>
    <t>Optimalisasi Pendapatan Asli Daerah</t>
  </si>
  <si>
    <t>Inovasi Penagihan Pajak Daerah</t>
  </si>
  <si>
    <t>Intensifikasi dan Ekstensifikasi Sumber-Sumber PAD</t>
  </si>
  <si>
    <t>Pemeliharaan Basis Data SISMIOP</t>
  </si>
  <si>
    <t>Verifikasi Ketetapan Pajak Daerah</t>
  </si>
  <si>
    <t>5.02.01</t>
  </si>
  <si>
    <t>5.02.01.2.01</t>
  </si>
  <si>
    <t>5.02.01.2.01.01</t>
  </si>
  <si>
    <t>5.02.01.2.01.07</t>
  </si>
  <si>
    <t xml:space="preserve">5.02.01.2.02 </t>
  </si>
  <si>
    <t>5.02.01.2.02.01</t>
  </si>
  <si>
    <t>5.02.01.2.06</t>
  </si>
  <si>
    <t xml:space="preserve">5.02.01.2.06.02 </t>
  </si>
  <si>
    <t xml:space="preserve">5.02.01.2.06.04 </t>
  </si>
  <si>
    <t xml:space="preserve">5.02.01.2.06.05 </t>
  </si>
  <si>
    <t xml:space="preserve">5.02.01.2.06.09 </t>
  </si>
  <si>
    <t>5.02.01.2.07</t>
  </si>
  <si>
    <t xml:space="preserve">5.02.01.2.07.02 </t>
  </si>
  <si>
    <t xml:space="preserve">5.02.01.2.07.05 </t>
  </si>
  <si>
    <t xml:space="preserve">5.02.01.2.07.06 </t>
  </si>
  <si>
    <t xml:space="preserve">5.02.01.2.08 </t>
  </si>
  <si>
    <t xml:space="preserve">5.02.01.2.08.02 </t>
  </si>
  <si>
    <t xml:space="preserve">5.02.01.2.08.04 </t>
  </si>
  <si>
    <t xml:space="preserve">5.02.01.2.09 </t>
  </si>
  <si>
    <t xml:space="preserve">5.02.01.2.09.01 </t>
  </si>
  <si>
    <t xml:space="preserve">5.02.01.2.09.06 </t>
  </si>
  <si>
    <t xml:space="preserve">5.02.01.2.09.09 </t>
  </si>
  <si>
    <t xml:space="preserve">5.02.01.2.09.11 </t>
  </si>
  <si>
    <t xml:space="preserve">5.02.02 </t>
  </si>
  <si>
    <t xml:space="preserve">5.02.02.2.01 </t>
  </si>
  <si>
    <t xml:space="preserve">5.02.02.2.01.01 </t>
  </si>
  <si>
    <t xml:space="preserve">5.02.02.2.01.02 </t>
  </si>
  <si>
    <t xml:space="preserve">5.02.02.2.01.07 </t>
  </si>
  <si>
    <t xml:space="preserve">5.02.02.2.01.08 </t>
  </si>
  <si>
    <t xml:space="preserve">5.02.02.2.01.09 </t>
  </si>
  <si>
    <t xml:space="preserve">5.02.02.2.01.11 </t>
  </si>
  <si>
    <t xml:space="preserve">5.02.02.2.02 </t>
  </si>
  <si>
    <t xml:space="preserve">5.02.02.2.02.03 </t>
  </si>
  <si>
    <t xml:space="preserve">5.02.02.2.02.05 </t>
  </si>
  <si>
    <t xml:space="preserve">5.02.02.2.02.06 </t>
  </si>
  <si>
    <t xml:space="preserve">5.02.02.2.03 </t>
  </si>
  <si>
    <t xml:space="preserve">5.02.02.2.03.02 </t>
  </si>
  <si>
    <t xml:space="preserve">5.02.02.2.03.04 </t>
  </si>
  <si>
    <t xml:space="preserve">5.02.02.2.03.10 </t>
  </si>
  <si>
    <t xml:space="preserve">5.02.02.2.03.11 </t>
  </si>
  <si>
    <t xml:space="preserve">5.02.03 </t>
  </si>
  <si>
    <t xml:space="preserve">5.02.03.2.01 </t>
  </si>
  <si>
    <t xml:space="preserve">5.02.03.2.01.01 </t>
  </si>
  <si>
    <t xml:space="preserve">5.02.03.2.01.06 </t>
  </si>
  <si>
    <t xml:space="preserve">5.02.03.2.01.07 </t>
  </si>
  <si>
    <t xml:space="preserve">5.02.03.2.01.09 </t>
  </si>
  <si>
    <t xml:space="preserve">5.02.03.2.01.10 </t>
  </si>
  <si>
    <t xml:space="preserve">5.02.03.2.01.13 </t>
  </si>
  <si>
    <t xml:space="preserve">5.02.03.2.01.05 </t>
  </si>
  <si>
    <t xml:space="preserve">5.02.04 </t>
  </si>
  <si>
    <t xml:space="preserve">5.02.04.2.01 </t>
  </si>
  <si>
    <t xml:space="preserve">5.02.04.2.01.02 </t>
  </si>
  <si>
    <t xml:space="preserve">5.02.04.2.01.03 </t>
  </si>
  <si>
    <t xml:space="preserve">5.02.04.2.01.06 </t>
  </si>
  <si>
    <t xml:space="preserve">5.02.04.2.01.07 </t>
  </si>
  <si>
    <t xml:space="preserve">5.02.04.2.01.10 </t>
  </si>
  <si>
    <t xml:space="preserve">5.02.04.2.01.11 </t>
  </si>
  <si>
    <t xml:space="preserve">5.02.04.2.01.13 </t>
  </si>
  <si>
    <t xml:space="preserve">5.02.04.2.01.05 </t>
  </si>
  <si>
    <t>Penyusunan Pelaporan Keuangan Akhir Tahun</t>
  </si>
  <si>
    <t>A</t>
  </si>
  <si>
    <t>V</t>
  </si>
  <si>
    <t>VI</t>
  </si>
  <si>
    <t>VII</t>
  </si>
  <si>
    <t>B</t>
  </si>
  <si>
    <t>VIII</t>
  </si>
  <si>
    <t>IX</t>
  </si>
  <si>
    <t>X</t>
  </si>
  <si>
    <t>C</t>
  </si>
  <si>
    <t>XI</t>
  </si>
  <si>
    <t>D</t>
  </si>
  <si>
    <t>Terpeliharanya Perlengkapan Gedung Kantor</t>
  </si>
  <si>
    <t>lembar</t>
  </si>
  <si>
    <t>perbup</t>
  </si>
  <si>
    <t>Jumlah Dokumen Laporan Aset/Barang Milik Daerah</t>
  </si>
  <si>
    <t>Asuransi gedung pemerintah</t>
  </si>
  <si>
    <t>Asuransi kendaraan dinas</t>
  </si>
  <si>
    <t>Pembayaran PBB</t>
  </si>
  <si>
    <t>tahun</t>
  </si>
  <si>
    <t>Jumlah BMD yang diamankan</t>
  </si>
  <si>
    <t>Jumlah Pengadaan Kendaraan Dinas</t>
  </si>
  <si>
    <t>Jumlah Pengadaan Mebel</t>
  </si>
  <si>
    <t>Jumlah pengadaan peralatan dan mesin</t>
  </si>
  <si>
    <t>Jumlah Pengadaan Mesin Potong Rumput</t>
  </si>
  <si>
    <t>Jumlah Pengadaan Tablet</t>
  </si>
  <si>
    <t>Jumlah Desa/Kelurahan yang Terdistribusi SPPT dan DHKP</t>
  </si>
  <si>
    <t>Program/Kegiatan/Sub Kegiatan Permendagri 13 Th. 2006</t>
  </si>
  <si>
    <t>Program/Kegiatan/Sub Kegiatan Kepmendagri 050-3708 Th. 2020</t>
  </si>
  <si>
    <t>Indikator Kinerja Program/Sub Kegiatan</t>
  </si>
  <si>
    <t>Target Akhir Renstra 2017 - 2022 pada Tahun 2022</t>
  </si>
  <si>
    <t>Realisasi Capaian Kinerja Renstra PD s.d. Renja Tahun Lalu</t>
  </si>
  <si>
    <t>Rp</t>
  </si>
  <si>
    <t>Realisasi Kinerja Pada Triwulan</t>
  </si>
  <si>
    <t>Realisasi Capaian Kinerja dan Anggaran Renja PD yang Dievaluasi</t>
  </si>
  <si>
    <t>Realisasi Capaian Kinerja dan Anggaran Renstra PD s.d. Tahun 2022</t>
  </si>
  <si>
    <t>Tingkat Capaian Kinerja dan Realisasi Anggaran Renstra PD s.d. Tahun 2022</t>
  </si>
  <si>
    <t>Kode</t>
  </si>
  <si>
    <t>Rata-Rata Capaian Kinerja (%)</t>
  </si>
  <si>
    <t>Predikat Kinerja</t>
  </si>
  <si>
    <t>unit/buah</t>
  </si>
  <si>
    <t>Jumlah Peralatan dan Perlengkapan yang Terpelihara</t>
  </si>
  <si>
    <t>Rehab Gedung Pendopo BPPKAD</t>
  </si>
  <si>
    <t>m2</t>
  </si>
  <si>
    <t>Pengadaan Kendaraan Perorangan Dinas atau Kendaraan Dinas Jabatan</t>
  </si>
  <si>
    <t>Jumlah pengadaan kendaraan dinas mobil boks</t>
  </si>
  <si>
    <t>Jumlah pengadaan kendaraan dinas roda 3</t>
  </si>
  <si>
    <t>Jumlah pengadaan kendaraan dinas sepeda motor</t>
  </si>
  <si>
    <t>Jumlah pengadaan kendaraan dinas station wagon</t>
  </si>
  <si>
    <t>Jumlah pengadaan filing kabinet</t>
  </si>
  <si>
    <t>Jumlah pengadaan kursi pejabat</t>
  </si>
  <si>
    <t>Jumlah pengadaan kursi rapat susun besi</t>
  </si>
  <si>
    <t>Jumlah pengadaan meja kerja staf</t>
  </si>
  <si>
    <t>Jumlah pengadaan meja rapat</t>
  </si>
  <si>
    <t>Jumlah pengadaan meja staf partisi</t>
  </si>
  <si>
    <t>Jumlah pengadaan sofa</t>
  </si>
  <si>
    <t>unit/buah/set</t>
  </si>
  <si>
    <t>Jumlah Pengadaan AC Split</t>
  </si>
  <si>
    <t>Jumlah Pengadaan AC Standing Floor</t>
  </si>
  <si>
    <t>Jumlah Pengadaan Mesin Penghancur Kertas</t>
  </si>
  <si>
    <t>Jumlah Pengadaan Mesin Scanner</t>
  </si>
  <si>
    <t>Jumlah Pengadaan Notebook/laptop</t>
  </si>
  <si>
    <t>Jumlah Pengadaan Personal Computer (PC)</t>
  </si>
  <si>
    <t>Jumlah Pengadaan Monitor PC</t>
  </si>
  <si>
    <t>Jumlah Pengadaan Keyboard Tablet</t>
  </si>
  <si>
    <t>Jumlah peserta pembinaan bendahara gaji</t>
  </si>
  <si>
    <t>Terbayarnya gaji daerah se-Kabupaten Cilacap</t>
  </si>
  <si>
    <t>Terbayarnya gaji ke-13 se-Kabupaten Cilacap</t>
  </si>
  <si>
    <t>Terbayarnya gaji ke-14 se-Kabupaten Cilacap</t>
  </si>
  <si>
    <t>Jumlah dokumen kebijakan akuntansi</t>
  </si>
  <si>
    <t>Jumlah peserta bimtek penyusunan kebijakan akuntansi</t>
  </si>
  <si>
    <t>dokumen perbup</t>
  </si>
  <si>
    <t>Jumlah laporan keuangan SKPD yang disusun</t>
  </si>
  <si>
    <t>Jumlah peserta bintek penyusunan laporan keuangan akhir tahun dan penatausahaan keuangan SKPD penggunaan aplikasi baru</t>
  </si>
  <si>
    <t>Sosialisasi Standar Biaya</t>
  </si>
  <si>
    <t>Bidang tanah yang dipasang patok</t>
  </si>
  <si>
    <t>Jumlah sertifikat tanah Pemda Kab. Cilacap</t>
  </si>
  <si>
    <t>bidang</t>
  </si>
  <si>
    <t>Jumlah SK Bupati tentang pemindahtanganan barang milik daerah</t>
  </si>
  <si>
    <t>Jumlah gedung olahraga dan rumah dinas yang terpelihara dan rehab</t>
  </si>
  <si>
    <t>Jumlah pengurus barang yang mengikuti pembinaan</t>
  </si>
  <si>
    <t>Jumlah Raperda / Peraturan Bupati yang dihasilkan</t>
  </si>
  <si>
    <t>Jumlah Objek Pajak PBB P2 yang terdata/termutakhirkan</t>
  </si>
  <si>
    <t>box</t>
  </si>
  <si>
    <t>Objek pajak PBB P2 yang dinilai</t>
  </si>
  <si>
    <t>Jumlah alat GPS tracker</t>
  </si>
  <si>
    <t>Jumlah monitoring perekaman data</t>
  </si>
  <si>
    <t>Jumlah Objek Pajak daerah yang terperiksa</t>
  </si>
  <si>
    <t>Disusun,</t>
  </si>
  <si>
    <t>Cilacap,                  April 2022</t>
  </si>
  <si>
    <t>PENGELOLAAN KEUANGAN DAN ASET DAERAH</t>
  </si>
  <si>
    <t>KABUPATEN CILACAP</t>
  </si>
  <si>
    <t>ACHMAD FAUZI, S.E., M.E.</t>
  </si>
  <si>
    <t>Pembina</t>
  </si>
  <si>
    <t>NIP. 19790930 200312 1 004</t>
  </si>
  <si>
    <t>Dievaluasi</t>
  </si>
  <si>
    <t>KEPALA BADAN PERENCANAAN PEMBANGUNAN,</t>
  </si>
  <si>
    <t>PENELITIAN DAN PENGEMBANGAN DAERAH</t>
  </si>
  <si>
    <t>Ir. SUJITO, M.Si.</t>
  </si>
  <si>
    <t>NIP. 19651212 199103 1 019</t>
  </si>
  <si>
    <t>Pembina Utama Muda</t>
  </si>
  <si>
    <t>KEPALA BADAN PENDAPATAN,</t>
  </si>
  <si>
    <t>Faktor Penghambat Pencapaian Kinerja : Masih banyak tanah dan bangunan milik Pemerintah Kabupaten Cilacap yang belum bersertifikat, masih banyak wajib pajak yang belum memenuhi kewajibannya</t>
  </si>
  <si>
    <t>Faktor Pendorong Keberhasilan Kinerja : Ketersediaan anggaran yang memenuhi dalam rangka kegiatan pensertifikatan, adanya kebijakan yang dilakukan oleh Pemerintah Kabupaten Cilacap terkait pelaksanaan pemungutan PAD</t>
  </si>
  <si>
    <t>Tindak Lanjut yang Diperlukan dalam Triwulan Berikutnya *): Membuat tim percepatan pensertifikatan dengan melibatkan Badan Pertanahan Nasional (BPN), membantu Tim Terpadu terdiri atas beberapa SKPD seperti BPPKAD, Satpol PP, dan DPMPTSP yang mempunyai tugas meliputi koordinasi tentang perijinan, konfirmasi, dan penertiban.</t>
  </si>
  <si>
    <t>Tindak Lanjut yang Diperlukan dalam Renja PD berikutnya : Membuat tim percepatan pensertifikatan dengan melibatkan Badan Pertanahan Nasional (BPN), membantu Tim Terpadu terdiri atas beberapa SKPD seperti BPPKAD, Satpol PP, dan DPMPTSP yang mempunyai tugas meliputi koordinasi tentang perijinan, konfirmasi, dan penertiban.</t>
  </si>
  <si>
    <t>Renja</t>
  </si>
  <si>
    <t>APBD</t>
  </si>
  <si>
    <t>Target Kinerja dan Anggaran Tahun Berjalan yang Dievaluasi (2022)</t>
  </si>
  <si>
    <t>15=14/9x100</t>
  </si>
  <si>
    <t>16=8+14</t>
  </si>
  <si>
    <t>16=16/7*100</t>
  </si>
  <si>
    <t>Capaian Kinerja dan Anggaran Renja PD s.d. Tahun 2022</t>
  </si>
  <si>
    <t>Jumlah Peserta Bintek Pengelolaan Keuangan Daerah</t>
  </si>
  <si>
    <t>Keterangan</t>
  </si>
  <si>
    <t>REVISI HASIL EVALUASI TERHADAP HASIL RENJA BADAN PENDAPATAN PENGELOLAAN KEUANGAN DAN ASET DAERAH KABUPATEN CILACAP TAHUN 2022</t>
  </si>
  <si>
    <t>Gaji 13 dan 14 dilaksanakan pada triwulan II</t>
  </si>
  <si>
    <t>Terdapat kendaraan yang belum memerlukan pemeliharaan</t>
  </si>
  <si>
    <t>Kegiatan dilaksanakan pada bulan Juni</t>
  </si>
  <si>
    <t>Terbayarkan pada bulan Mei</t>
  </si>
  <si>
    <t>Terbayarkan pada bulan Juli</t>
  </si>
  <si>
    <t>Kegiatan dilaksanakan pada triwulan IV</t>
  </si>
  <si>
    <t>Rekonsiliasi dilaksanakan triwulanan, semesteran dan tahunan</t>
  </si>
  <si>
    <t>Kegiatan dilaksanakan pada triwulan II</t>
  </si>
  <si>
    <t>Kendaraan mobil boks dan station wagon terkendala pada stok, motor roda dua dan tiga terkendala di harga, kegiatan pengadaan kendaraan dilaksanakan di triwulan II dan III</t>
  </si>
  <si>
    <t>Kegiatan dilaksanakan di triwulan II dan III</t>
  </si>
  <si>
    <t>Kegiatan dilaksanakan di triwulan III</t>
  </si>
  <si>
    <t>Kegiatan dilaksanakan pada triwulan III</t>
  </si>
  <si>
    <t>Pensertifikatan tanah masih dalam proses</t>
  </si>
  <si>
    <t>Kegiatan dilaksanakan pada triwulan III dan IV</t>
  </si>
  <si>
    <t>Kegiatan mulai dilaksanakan pada triwulan II</t>
  </si>
  <si>
    <t>Jumlah objek pajak yang dinilai secara individu</t>
  </si>
  <si>
    <t>Kegiatan dilaksanakan pada triwulan II dan IV</t>
  </si>
  <si>
    <t>Kegiatan dilakasanakan pada triwulan IV</t>
  </si>
  <si>
    <t>Kegiatan masih dalam proses</t>
  </si>
  <si>
    <t>Kegatan dilaksanakan pada triwulan IV</t>
  </si>
  <si>
    <t>triwulan 1 2022 - triwulan 1 2021 / triwulan 1 2021</t>
  </si>
  <si>
    <t>HASIL EVALUASI TERHADAP HASIL RENJA BADAN PENDAPATAN PENGELOLAAN KEUANGAN DAN ASET DAERAH KABUPATEN CILACAP TAHUN 2022</t>
  </si>
  <si>
    <t>Gaji 13 dilaksanakan pada triwulan III</t>
  </si>
  <si>
    <t>Pensertifikatan tanah masih dalam proses, asuransi kendaraan dinas dan gedung pemerintah masih dalam proses</t>
  </si>
  <si>
    <t>Untuk pemeliharaan rutin dilaksanakan tiap bulan</t>
  </si>
  <si>
    <t>Faktor Pendorong Keberhasilan Kinerja : Ketersediaan anggaran yang memenuhi dalam rangka pelaksanaan kegiatan pada BPPKAD Kabupaten Cilacap dan adanya kebijakan yang dilakukan oleh Pemerintah Kabupaten Cilacap terkait pelaksanaan pemungutan PAD</t>
  </si>
  <si>
    <t>Cilacap,        Juli 2022</t>
  </si>
  <si>
    <t>Cilacap,       Juli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</si>
</sst>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8" x14ac:knownFonts="1">
    <font>
      <sz val="11"/>
      <color theme="1"/>
      <name val="Calibri"/>
      <family val="2"/>
      <scheme val="minor"/>
    </font>
    <font>
      <b/>
      <sz val="10"/>
      <color theme="1"/>
      <name val="Arial"/>
      <family val="2"/>
    </font>
    <font>
      <b/>
      <sz val="10"/>
      <name val="Arial"/>
      <family val="2"/>
    </font>
    <font>
      <sz val="10"/>
      <color theme="1"/>
      <name val="Arial"/>
      <family val="2"/>
    </font>
    <font>
      <sz val="11"/>
      <color theme="1"/>
      <name val="Calibri"/>
      <family val="2"/>
      <scheme val="minor"/>
    </font>
    <font>
      <b/>
      <sz val="11"/>
      <color theme="1"/>
      <name val="Arial"/>
      <family val="2"/>
    </font>
    <font>
      <b/>
      <sz val="11"/>
      <name val="Arial"/>
      <family val="2"/>
    </font>
    <font>
      <b/>
      <sz val="16"/>
      <color theme="1"/>
      <name val="Calibri"/>
      <family val="2"/>
      <scheme val="minor"/>
    </font>
    <font>
      <sz val="12"/>
      <color theme="1"/>
      <name val="Calibri"/>
      <family val="2"/>
      <scheme val="minor"/>
    </font>
    <font>
      <b/>
      <sz val="11"/>
      <color theme="1"/>
      <name val="Calibri"/>
      <family val="2"/>
      <scheme val="minor"/>
    </font>
    <font>
      <sz val="10"/>
      <color theme="0"/>
      <name val="Arial"/>
      <family val="2"/>
    </font>
    <font>
      <b/>
      <sz val="10"/>
      <color theme="0"/>
      <name val="Arial"/>
      <family val="2"/>
    </font>
    <font>
      <sz val="14"/>
      <color theme="1"/>
      <name val="Calibri"/>
      <family val="2"/>
      <scheme val="minor"/>
    </font>
    <font>
      <b/>
      <u/>
      <sz val="14"/>
      <color theme="1"/>
      <name val="Calibri"/>
      <family val="2"/>
      <scheme val="minor"/>
    </font>
    <font>
      <b/>
      <sz val="26"/>
      <color theme="1"/>
      <name val="Calibri"/>
      <family val="2"/>
      <scheme val="minor"/>
    </font>
    <font>
      <sz val="20"/>
      <color theme="1"/>
      <name val="Arial"/>
      <family val="2"/>
    </font>
    <font>
      <sz val="22"/>
      <color theme="1"/>
      <name val="Arial"/>
      <family val="2"/>
    </font>
    <font>
      <b/>
      <u/>
      <sz val="22"/>
      <color theme="1"/>
      <name val="Arial"/>
      <family val="2"/>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right/>
      <top style="dotted">
        <color indexed="64"/>
      </top>
      <bottom/>
      <diagonal/>
    </border>
    <border>
      <left/>
      <right/>
      <top style="thin">
        <color indexed="64"/>
      </top>
      <bottom style="dotted">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41" fontId="4" fillId="0" borderId="0" applyFont="0" applyFill="0" applyBorder="0" applyAlignment="0" applyProtection="0"/>
  </cellStyleXfs>
  <cellXfs count="389">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7" xfId="0" applyFont="1" applyBorder="1" applyAlignment="1">
      <alignment vertical="top" wrapText="1"/>
    </xf>
    <xf numFmtId="0" fontId="3" fillId="0" borderId="7" xfId="0" applyFont="1" applyBorder="1" applyAlignment="1">
      <alignment horizontal="center" vertical="top" wrapText="1"/>
    </xf>
    <xf numFmtId="0" fontId="3" fillId="0" borderId="7" xfId="0" applyFont="1" applyFill="1" applyBorder="1" applyAlignment="1">
      <alignment vertical="top" wrapText="1"/>
    </xf>
    <xf numFmtId="0" fontId="0" fillId="0" borderId="0" xfId="0" applyFill="1"/>
    <xf numFmtId="0" fontId="3" fillId="0" borderId="11" xfId="0" applyFont="1" applyBorder="1" applyAlignment="1">
      <alignment vertical="top" wrapText="1"/>
    </xf>
    <xf numFmtId="0" fontId="3" fillId="0" borderId="1" xfId="0" applyFont="1" applyBorder="1" applyAlignment="1">
      <alignment vertical="top" wrapText="1"/>
    </xf>
    <xf numFmtId="0" fontId="3" fillId="0" borderId="11" xfId="0" applyFont="1" applyBorder="1" applyAlignment="1">
      <alignment horizontal="center" vertical="top" wrapText="1"/>
    </xf>
    <xf numFmtId="41" fontId="3" fillId="0" borderId="7" xfId="1" applyFont="1" applyBorder="1" applyAlignment="1">
      <alignment vertical="top" wrapText="1"/>
    </xf>
    <xf numFmtId="41" fontId="3" fillId="0" borderId="1" xfId="1" applyFont="1" applyBorder="1" applyAlignment="1">
      <alignment vertical="top" wrapText="1"/>
    </xf>
    <xf numFmtId="41" fontId="3" fillId="0" borderId="11" xfId="1" applyFont="1" applyBorder="1" applyAlignment="1">
      <alignment vertical="top" wrapText="1"/>
    </xf>
    <xf numFmtId="0" fontId="0" fillId="0" borderId="0" xfId="0" applyBorder="1"/>
    <xf numFmtId="0" fontId="8" fillId="0" borderId="0" xfId="0" applyFont="1" applyAlignment="1">
      <alignment horizontal="center"/>
    </xf>
    <xf numFmtId="41" fontId="3" fillId="0" borderId="7" xfId="1" applyFont="1" applyFill="1" applyBorder="1" applyAlignment="1">
      <alignment vertical="top" wrapText="1"/>
    </xf>
    <xf numFmtId="41" fontId="3" fillId="0" borderId="1" xfId="1" applyFont="1" applyFill="1" applyBorder="1" applyAlignment="1">
      <alignment vertical="top" wrapText="1"/>
    </xf>
    <xf numFmtId="41" fontId="3" fillId="0" borderId="7" xfId="1" applyFont="1" applyBorder="1" applyAlignment="1">
      <alignment horizontal="center" vertical="top" wrapText="1"/>
    </xf>
    <xf numFmtId="0" fontId="5" fillId="0" borderId="7" xfId="0" applyFont="1" applyFill="1" applyBorder="1" applyAlignment="1">
      <alignment horizontal="center" vertical="center"/>
    </xf>
    <xf numFmtId="41" fontId="5" fillId="0" borderId="7" xfId="0" applyNumberFormat="1" applyFont="1" applyFill="1" applyBorder="1" applyAlignment="1">
      <alignment horizontal="center" vertical="center"/>
    </xf>
    <xf numFmtId="41" fontId="5"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41" fontId="6" fillId="0" borderId="7" xfId="0" applyNumberFormat="1" applyFont="1" applyFill="1" applyBorder="1" applyAlignment="1">
      <alignment horizontal="center" vertical="center"/>
    </xf>
    <xf numFmtId="0" fontId="1" fillId="0" borderId="7" xfId="0" quotePrefix="1" applyFont="1" applyFill="1" applyBorder="1" applyAlignment="1">
      <alignment horizontal="center" vertical="top" wrapText="1"/>
    </xf>
    <xf numFmtId="0" fontId="1" fillId="0" borderId="8" xfId="0" quotePrefix="1" applyFont="1" applyFill="1" applyBorder="1" applyAlignment="1">
      <alignment horizontal="center" vertical="top" wrapText="1"/>
    </xf>
    <xf numFmtId="0" fontId="3" fillId="0" borderId="1" xfId="0" applyFont="1" applyBorder="1" applyAlignment="1">
      <alignment horizontal="center" vertical="top" wrapText="1"/>
    </xf>
    <xf numFmtId="0" fontId="3" fillId="0" borderId="8" xfId="0" applyFont="1" applyBorder="1" applyAlignment="1">
      <alignment horizontal="center" vertical="top" wrapText="1"/>
    </xf>
    <xf numFmtId="0" fontId="10" fillId="0" borderId="7" xfId="0" applyFont="1" applyBorder="1" applyAlignment="1">
      <alignment horizontal="center" vertical="top" wrapText="1"/>
    </xf>
    <xf numFmtId="41" fontId="10" fillId="0" borderId="7" xfId="1" applyFont="1" applyBorder="1" applyAlignment="1">
      <alignment horizontal="center" vertical="top" wrapText="1"/>
    </xf>
    <xf numFmtId="41" fontId="10" fillId="0" borderId="1" xfId="1" applyFont="1" applyBorder="1" applyAlignment="1">
      <alignment horizontal="center" vertical="top" wrapText="1"/>
    </xf>
    <xf numFmtId="41" fontId="10" fillId="0" borderId="11" xfId="1" applyFont="1" applyBorder="1" applyAlignment="1">
      <alignment horizontal="center" vertical="top" wrapText="1"/>
    </xf>
    <xf numFmtId="3" fontId="10" fillId="0" borderId="1" xfId="0" applyNumberFormat="1" applyFont="1" applyBorder="1" applyAlignment="1">
      <alignment horizontal="center" vertical="top" wrapText="1"/>
    </xf>
    <xf numFmtId="41" fontId="1" fillId="0" borderId="7" xfId="0" quotePrefix="1" applyNumberFormat="1" applyFont="1" applyFill="1" applyBorder="1" applyAlignment="1">
      <alignment horizontal="center" vertical="top" wrapText="1"/>
    </xf>
    <xf numFmtId="41" fontId="1" fillId="0" borderId="8" xfId="0" quotePrefix="1" applyNumberFormat="1" applyFont="1" applyFill="1" applyBorder="1" applyAlignment="1">
      <alignment horizontal="center" vertical="top" wrapText="1"/>
    </xf>
    <xf numFmtId="2" fontId="1" fillId="0" borderId="7" xfId="0" quotePrefix="1" applyNumberFormat="1" applyFont="1" applyFill="1" applyBorder="1" applyAlignment="1">
      <alignment horizontal="center" vertical="top" wrapText="1"/>
    </xf>
    <xf numFmtId="2" fontId="1" fillId="0" borderId="8" xfId="0" quotePrefix="1" applyNumberFormat="1"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11" xfId="0" applyFont="1" applyBorder="1" applyAlignment="1">
      <alignment horizontal="center" vertical="top" wrapText="1"/>
    </xf>
    <xf numFmtId="0" fontId="12" fillId="0" borderId="0" xfId="0" applyFont="1" applyAlignment="1">
      <alignment horizontal="center"/>
    </xf>
    <xf numFmtId="0" fontId="12" fillId="0" borderId="0" xfId="0" applyFont="1"/>
    <xf numFmtId="0" fontId="13" fillId="0" borderId="0" xfId="0" applyFont="1" applyAlignment="1">
      <alignment horizontal="center"/>
    </xf>
    <xf numFmtId="41" fontId="3" fillId="0" borderId="7" xfId="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7" xfId="0" applyFont="1" applyFill="1" applyBorder="1" applyAlignment="1">
      <alignment horizontal="center" vertical="top" wrapText="1"/>
    </xf>
    <xf numFmtId="41" fontId="3" fillId="0" borderId="1" xfId="1" applyFont="1" applyFill="1" applyBorder="1" applyAlignment="1">
      <alignment horizontal="center" vertical="top" wrapText="1"/>
    </xf>
    <xf numFmtId="0" fontId="3" fillId="0" borderId="11" xfId="0" applyFont="1" applyFill="1" applyBorder="1" applyAlignment="1">
      <alignment horizontal="center" vertical="top" wrapText="1"/>
    </xf>
    <xf numFmtId="41" fontId="3" fillId="0" borderId="11" xfId="1"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8" xfId="0" applyFont="1" applyFill="1" applyBorder="1" applyAlignment="1">
      <alignment vertical="top" wrapText="1"/>
    </xf>
    <xf numFmtId="41" fontId="10" fillId="0" borderId="8" xfId="1" applyFont="1" applyFill="1" applyBorder="1" applyAlignment="1">
      <alignment vertical="top" wrapText="1"/>
    </xf>
    <xf numFmtId="41" fontId="10" fillId="0" borderId="8" xfId="1" applyFont="1" applyFill="1" applyBorder="1" applyAlignment="1">
      <alignment horizontal="center" vertical="top" wrapText="1"/>
    </xf>
    <xf numFmtId="41" fontId="3" fillId="0" borderId="8" xfId="1" applyFont="1" applyFill="1" applyBorder="1" applyAlignment="1">
      <alignment vertical="top" wrapText="1"/>
    </xf>
    <xf numFmtId="41" fontId="3" fillId="0" borderId="8" xfId="1" applyFont="1" applyFill="1" applyBorder="1" applyAlignment="1">
      <alignment horizontal="center" vertical="top" wrapText="1"/>
    </xf>
    <xf numFmtId="0" fontId="10" fillId="0" borderId="7" xfId="0" applyFont="1" applyFill="1" applyBorder="1" applyAlignment="1">
      <alignment horizontal="center" vertical="top" wrapText="1"/>
    </xf>
    <xf numFmtId="41" fontId="10" fillId="0" borderId="7" xfId="1" applyFont="1" applyFill="1" applyBorder="1" applyAlignment="1">
      <alignment horizontal="center" vertical="top" wrapText="1"/>
    </xf>
    <xf numFmtId="0" fontId="10" fillId="0" borderId="8" xfId="0" applyFont="1" applyFill="1" applyBorder="1" applyAlignment="1">
      <alignment horizontal="center" vertical="top" wrapText="1"/>
    </xf>
    <xf numFmtId="0" fontId="3" fillId="0" borderId="12" xfId="0" applyFont="1" applyFill="1" applyBorder="1" applyAlignment="1">
      <alignment vertical="top" wrapText="1"/>
    </xf>
    <xf numFmtId="0" fontId="3" fillId="0" borderId="12" xfId="0" applyFont="1" applyFill="1" applyBorder="1" applyAlignment="1">
      <alignment horizontal="center" vertical="top" wrapText="1"/>
    </xf>
    <xf numFmtId="0" fontId="10" fillId="0" borderId="12" xfId="0" applyFont="1" applyFill="1" applyBorder="1" applyAlignment="1">
      <alignment horizontal="center" vertical="top" wrapText="1"/>
    </xf>
    <xf numFmtId="41" fontId="10" fillId="0" borderId="12" xfId="1" applyFont="1" applyFill="1" applyBorder="1" applyAlignment="1">
      <alignment horizontal="center" vertical="top" wrapText="1"/>
    </xf>
    <xf numFmtId="41" fontId="3" fillId="0" borderId="12" xfId="1" applyFont="1" applyFill="1" applyBorder="1" applyAlignment="1">
      <alignment vertical="top" wrapText="1"/>
    </xf>
    <xf numFmtId="0" fontId="1" fillId="0" borderId="12" xfId="0" quotePrefix="1" applyFont="1" applyFill="1" applyBorder="1" applyAlignment="1">
      <alignment horizontal="center" vertical="top" wrapText="1"/>
    </xf>
    <xf numFmtId="41" fontId="1" fillId="0" borderId="12" xfId="0" quotePrefix="1" applyNumberFormat="1" applyFont="1" applyFill="1" applyBorder="1" applyAlignment="1">
      <alignment horizontal="center" vertical="top" wrapText="1"/>
    </xf>
    <xf numFmtId="2" fontId="1" fillId="0" borderId="12" xfId="0" quotePrefix="1" applyNumberFormat="1" applyFont="1" applyFill="1" applyBorder="1" applyAlignment="1">
      <alignment horizontal="center" vertical="top" wrapText="1"/>
    </xf>
    <xf numFmtId="0" fontId="3" fillId="0" borderId="13" xfId="0" applyFont="1" applyFill="1" applyBorder="1" applyAlignment="1">
      <alignment vertical="top" wrapText="1"/>
    </xf>
    <xf numFmtId="0" fontId="3" fillId="0" borderId="13" xfId="0" applyFont="1" applyFill="1" applyBorder="1" applyAlignment="1">
      <alignment horizontal="center" vertical="top" wrapText="1"/>
    </xf>
    <xf numFmtId="0" fontId="10" fillId="0" borderId="13" xfId="0" applyFont="1" applyFill="1" applyBorder="1" applyAlignment="1">
      <alignment horizontal="center" vertical="top" wrapText="1"/>
    </xf>
    <xf numFmtId="41" fontId="10" fillId="0" borderId="13" xfId="1" applyFont="1" applyFill="1" applyBorder="1" applyAlignment="1">
      <alignment horizontal="center" vertical="top" wrapText="1"/>
    </xf>
    <xf numFmtId="41" fontId="3" fillId="0" borderId="13" xfId="1" applyFont="1" applyFill="1" applyBorder="1" applyAlignment="1">
      <alignment vertical="top" wrapText="1"/>
    </xf>
    <xf numFmtId="41" fontId="3" fillId="0" borderId="13" xfId="1" applyFont="1" applyFill="1" applyBorder="1" applyAlignment="1">
      <alignment horizontal="center" vertical="top" wrapText="1"/>
    </xf>
    <xf numFmtId="0" fontId="1" fillId="0" borderId="13" xfId="0" quotePrefix="1" applyFont="1" applyFill="1" applyBorder="1" applyAlignment="1">
      <alignment horizontal="center" vertical="top" wrapText="1"/>
    </xf>
    <xf numFmtId="41" fontId="1" fillId="0" borderId="13" xfId="0" quotePrefix="1" applyNumberFormat="1" applyFont="1" applyFill="1" applyBorder="1" applyAlignment="1">
      <alignment horizontal="center" vertical="top" wrapText="1"/>
    </xf>
    <xf numFmtId="2" fontId="1" fillId="0" borderId="13" xfId="0" quotePrefix="1" applyNumberFormat="1" applyFont="1" applyFill="1" applyBorder="1" applyAlignment="1">
      <alignment horizontal="center" vertical="top" wrapText="1"/>
    </xf>
    <xf numFmtId="0" fontId="1" fillId="2" borderId="1" xfId="0" quotePrefix="1" applyFont="1" applyFill="1" applyBorder="1" applyAlignment="1">
      <alignment horizontal="center" vertical="top" wrapText="1"/>
    </xf>
    <xf numFmtId="41" fontId="1" fillId="2" borderId="1" xfId="0" quotePrefix="1" applyNumberFormat="1" applyFont="1" applyFill="1" applyBorder="1" applyAlignment="1">
      <alignment horizontal="center" vertical="top" wrapText="1"/>
    </xf>
    <xf numFmtId="2" fontId="1" fillId="2" borderId="1" xfId="0" quotePrefix="1" applyNumberFormat="1" applyFont="1" applyFill="1" applyBorder="1" applyAlignment="1">
      <alignment horizontal="center" vertical="top" wrapText="1"/>
    </xf>
    <xf numFmtId="41" fontId="3" fillId="2" borderId="1" xfId="1" applyFont="1" applyFill="1" applyBorder="1" applyAlignment="1">
      <alignment horizontal="center" vertical="top" wrapText="1"/>
    </xf>
    <xf numFmtId="0" fontId="0" fillId="2" borderId="0" xfId="0" applyFill="1"/>
    <xf numFmtId="0" fontId="3" fillId="0" borderId="12" xfId="0" applyFont="1" applyBorder="1" applyAlignment="1">
      <alignment horizontal="center" vertical="top" wrapText="1"/>
    </xf>
    <xf numFmtId="0" fontId="3" fillId="0" borderId="12" xfId="0" applyFont="1" applyBorder="1" applyAlignment="1">
      <alignment vertical="top" wrapText="1"/>
    </xf>
    <xf numFmtId="41" fontId="3" fillId="0" borderId="12" xfId="1" applyFont="1" applyBorder="1" applyAlignment="1">
      <alignment vertical="top" wrapText="1"/>
    </xf>
    <xf numFmtId="0" fontId="3" fillId="0" borderId="13" xfId="0" applyFont="1" applyBorder="1" applyAlignment="1">
      <alignment horizontal="center" vertical="top" wrapText="1"/>
    </xf>
    <xf numFmtId="0" fontId="3" fillId="0" borderId="13" xfId="0" applyFont="1" applyBorder="1" applyAlignment="1">
      <alignment vertical="top" wrapText="1"/>
    </xf>
    <xf numFmtId="0" fontId="10" fillId="0" borderId="13" xfId="0" applyFont="1" applyBorder="1" applyAlignment="1">
      <alignment horizontal="center" vertical="top" wrapText="1"/>
    </xf>
    <xf numFmtId="41" fontId="10" fillId="0" borderId="13" xfId="1" applyFont="1" applyBorder="1" applyAlignment="1">
      <alignment horizontal="center" vertical="top" wrapText="1"/>
    </xf>
    <xf numFmtId="41" fontId="3" fillId="0" borderId="13" xfId="1" applyFont="1" applyBorder="1" applyAlignment="1">
      <alignment vertical="top" wrapText="1"/>
    </xf>
    <xf numFmtId="0" fontId="3" fillId="0" borderId="14" xfId="0" applyFont="1" applyBorder="1" applyAlignment="1">
      <alignment horizontal="center"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10" fillId="0" borderId="15" xfId="0" applyFont="1" applyBorder="1" applyAlignment="1">
      <alignment horizontal="center" vertical="top" wrapText="1"/>
    </xf>
    <xf numFmtId="41" fontId="10" fillId="0" borderId="15" xfId="1" applyFont="1" applyBorder="1" applyAlignment="1">
      <alignment horizontal="center" vertical="top" wrapText="1"/>
    </xf>
    <xf numFmtId="0" fontId="3" fillId="0" borderId="15" xfId="0" applyFont="1" applyBorder="1" applyAlignment="1">
      <alignment horizontal="center" vertical="top" wrapText="1"/>
    </xf>
    <xf numFmtId="41" fontId="3" fillId="0" borderId="14" xfId="1" applyFont="1" applyBorder="1" applyAlignment="1">
      <alignment vertical="top" wrapText="1"/>
    </xf>
    <xf numFmtId="0" fontId="1" fillId="0" borderId="14" xfId="0" quotePrefix="1" applyFont="1" applyFill="1" applyBorder="1" applyAlignment="1">
      <alignment horizontal="center" vertical="top" wrapText="1"/>
    </xf>
    <xf numFmtId="41" fontId="1" fillId="0" borderId="14" xfId="0" quotePrefix="1" applyNumberFormat="1" applyFont="1" applyFill="1" applyBorder="1" applyAlignment="1">
      <alignment horizontal="center" vertical="top" wrapText="1"/>
    </xf>
    <xf numFmtId="2" fontId="1" fillId="0" borderId="14" xfId="0" quotePrefix="1" applyNumberFormat="1" applyFont="1" applyFill="1" applyBorder="1" applyAlignment="1">
      <alignment horizontal="center" vertical="top" wrapText="1"/>
    </xf>
    <xf numFmtId="41" fontId="3" fillId="0" borderId="15" xfId="1" applyFont="1" applyBorder="1" applyAlignment="1">
      <alignment vertical="top" wrapText="1"/>
    </xf>
    <xf numFmtId="0" fontId="10" fillId="0" borderId="12" xfId="0" applyFont="1" applyBorder="1" applyAlignment="1">
      <alignment horizontal="center" vertical="top" wrapText="1"/>
    </xf>
    <xf numFmtId="41" fontId="10" fillId="0" borderId="12" xfId="1" applyFont="1" applyBorder="1" applyAlignment="1">
      <alignment horizontal="center" vertical="top" wrapText="1"/>
    </xf>
    <xf numFmtId="0" fontId="10" fillId="0" borderId="14" xfId="0" applyFont="1" applyBorder="1" applyAlignment="1">
      <alignment horizontal="center" vertical="top" wrapText="1"/>
    </xf>
    <xf numFmtId="41" fontId="10" fillId="0" borderId="14" xfId="1" applyFont="1" applyBorder="1" applyAlignment="1">
      <alignment horizontal="center" vertical="top" wrapText="1"/>
    </xf>
    <xf numFmtId="0" fontId="1" fillId="2" borderId="13" xfId="0" applyFont="1" applyFill="1" applyBorder="1" applyAlignment="1">
      <alignment vertical="top" wrapText="1"/>
    </xf>
    <xf numFmtId="0" fontId="3" fillId="0" borderId="14" xfId="0" applyFont="1" applyFill="1" applyBorder="1" applyAlignment="1">
      <alignment horizontal="center" vertical="top" wrapText="1"/>
    </xf>
    <xf numFmtId="0" fontId="3" fillId="0" borderId="14" xfId="0" applyFont="1" applyFill="1" applyBorder="1" applyAlignment="1">
      <alignment vertical="top" wrapText="1"/>
    </xf>
    <xf numFmtId="0" fontId="10" fillId="0" borderId="14" xfId="0" applyFont="1" applyFill="1" applyBorder="1" applyAlignment="1">
      <alignment horizontal="center" vertical="top" wrapText="1"/>
    </xf>
    <xf numFmtId="41" fontId="10" fillId="0" borderId="14" xfId="1" applyFont="1" applyFill="1" applyBorder="1" applyAlignment="1">
      <alignment horizontal="center" vertical="top" wrapText="1"/>
    </xf>
    <xf numFmtId="41" fontId="3" fillId="0" borderId="14" xfId="1" applyFont="1" applyFill="1" applyBorder="1" applyAlignment="1">
      <alignment vertical="top" wrapText="1"/>
    </xf>
    <xf numFmtId="41" fontId="10" fillId="0" borderId="13" xfId="1" applyFont="1" applyFill="1" applyBorder="1" applyAlignment="1">
      <alignment vertical="top" wrapText="1"/>
    </xf>
    <xf numFmtId="41" fontId="10" fillId="0" borderId="14" xfId="1" applyFont="1" applyFill="1" applyBorder="1" applyAlignment="1">
      <alignment vertical="top" wrapText="1"/>
    </xf>
    <xf numFmtId="0" fontId="3" fillId="2" borderId="12" xfId="0" applyFont="1" applyFill="1" applyBorder="1" applyAlignment="1">
      <alignment vertical="top" wrapText="1"/>
    </xf>
    <xf numFmtId="0" fontId="3" fillId="2" borderId="12" xfId="0" applyFont="1" applyFill="1" applyBorder="1" applyAlignment="1">
      <alignment horizontal="center" vertical="top" wrapText="1"/>
    </xf>
    <xf numFmtId="41" fontId="3" fillId="2" borderId="12" xfId="0" quotePrefix="1" applyNumberFormat="1" applyFont="1" applyFill="1" applyBorder="1" applyAlignment="1">
      <alignment horizontal="center" vertical="top" wrapText="1"/>
    </xf>
    <xf numFmtId="41" fontId="3" fillId="2" borderId="12" xfId="1" quotePrefix="1" applyFont="1" applyFill="1" applyBorder="1" applyAlignment="1">
      <alignment horizontal="center" vertical="top" wrapText="1"/>
    </xf>
    <xf numFmtId="41" fontId="3" fillId="0" borderId="12" xfId="1" applyFont="1" applyFill="1" applyBorder="1" applyAlignment="1">
      <alignment horizontal="center" vertical="top" wrapText="1"/>
    </xf>
    <xf numFmtId="0" fontId="3" fillId="2" borderId="12" xfId="0" quotePrefix="1" applyFont="1" applyFill="1" applyBorder="1" applyAlignment="1">
      <alignment horizontal="center" vertical="top" wrapText="1"/>
    </xf>
    <xf numFmtId="2" fontId="3" fillId="2" borderId="12" xfId="0" quotePrefix="1" applyNumberFormat="1" applyFont="1" applyFill="1" applyBorder="1" applyAlignment="1">
      <alignment horizontal="center" vertical="top" wrapText="1"/>
    </xf>
    <xf numFmtId="0" fontId="3" fillId="0" borderId="13" xfId="0" quotePrefix="1" applyFont="1" applyFill="1" applyBorder="1" applyAlignment="1">
      <alignment horizontal="center" vertical="top" wrapText="1"/>
    </xf>
    <xf numFmtId="41" fontId="3" fillId="0" borderId="13" xfId="0" quotePrefix="1" applyNumberFormat="1" applyFont="1" applyFill="1" applyBorder="1" applyAlignment="1">
      <alignment horizontal="center" vertical="top" wrapText="1"/>
    </xf>
    <xf numFmtId="2" fontId="3" fillId="0" borderId="13" xfId="0" quotePrefix="1" applyNumberFormat="1" applyFont="1" applyFill="1" applyBorder="1" applyAlignment="1">
      <alignment horizontal="center" vertical="top" wrapText="1"/>
    </xf>
    <xf numFmtId="0" fontId="3" fillId="0" borderId="15" xfId="0" applyFont="1" applyFill="1" applyBorder="1" applyAlignment="1">
      <alignment horizontal="center" vertical="top" wrapText="1"/>
    </xf>
    <xf numFmtId="41" fontId="3" fillId="0" borderId="15" xfId="1" applyFont="1" applyFill="1" applyBorder="1" applyAlignment="1">
      <alignment horizontal="center" vertical="top" wrapText="1"/>
    </xf>
    <xf numFmtId="0" fontId="3" fillId="0" borderId="15" xfId="0" quotePrefix="1" applyFont="1" applyFill="1" applyBorder="1" applyAlignment="1">
      <alignment horizontal="center" vertical="top" wrapText="1"/>
    </xf>
    <xf numFmtId="41" fontId="3" fillId="0" borderId="15" xfId="0" quotePrefix="1" applyNumberFormat="1" applyFont="1" applyFill="1" applyBorder="1" applyAlignment="1">
      <alignment horizontal="center" vertical="top" wrapText="1"/>
    </xf>
    <xf numFmtId="2" fontId="3" fillId="0" borderId="15" xfId="0" quotePrefix="1" applyNumberFormat="1" applyFont="1" applyFill="1" applyBorder="1" applyAlignment="1">
      <alignment horizontal="center" vertical="top" wrapText="1"/>
    </xf>
    <xf numFmtId="0" fontId="3" fillId="0" borderId="7" xfId="0" quotePrefix="1" applyFont="1" applyFill="1" applyBorder="1" applyAlignment="1">
      <alignment horizontal="center" vertical="top" wrapText="1"/>
    </xf>
    <xf numFmtId="41" fontId="3" fillId="0" borderId="7" xfId="0" quotePrefix="1" applyNumberFormat="1" applyFont="1" applyFill="1" applyBorder="1" applyAlignment="1">
      <alignment horizontal="center" vertical="top" wrapText="1"/>
    </xf>
    <xf numFmtId="2" fontId="3" fillId="0" borderId="7" xfId="0" quotePrefix="1" applyNumberFormat="1" applyFont="1" applyFill="1" applyBorder="1" applyAlignment="1">
      <alignment horizontal="center" vertical="top" wrapText="1"/>
    </xf>
    <xf numFmtId="0" fontId="3" fillId="0" borderId="12" xfId="0" quotePrefix="1" applyFont="1" applyFill="1" applyBorder="1" applyAlignment="1">
      <alignment horizontal="center" vertical="top" wrapText="1"/>
    </xf>
    <xf numFmtId="41" fontId="3" fillId="0" borderId="12" xfId="0" quotePrefix="1" applyNumberFormat="1" applyFont="1" applyFill="1" applyBorder="1" applyAlignment="1">
      <alignment horizontal="center" vertical="top" wrapText="1"/>
    </xf>
    <xf numFmtId="2" fontId="3" fillId="0" borderId="12" xfId="0" quotePrefix="1" applyNumberFormat="1" applyFont="1" applyFill="1" applyBorder="1" applyAlignment="1">
      <alignment horizontal="center" vertical="top" wrapText="1"/>
    </xf>
    <xf numFmtId="0" fontId="3" fillId="0" borderId="14" xfId="0" quotePrefix="1" applyFont="1" applyFill="1" applyBorder="1" applyAlignment="1">
      <alignment horizontal="center" vertical="top" wrapText="1"/>
    </xf>
    <xf numFmtId="41" fontId="3" fillId="0" borderId="14" xfId="0" quotePrefix="1" applyNumberFormat="1" applyFont="1" applyFill="1" applyBorder="1" applyAlignment="1">
      <alignment horizontal="center" vertical="top" wrapText="1"/>
    </xf>
    <xf numFmtId="2" fontId="3" fillId="0" borderId="14" xfId="0" quotePrefix="1" applyNumberFormat="1" applyFont="1" applyFill="1" applyBorder="1" applyAlignment="1">
      <alignment horizontal="center" vertical="top" wrapText="1"/>
    </xf>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0" fontId="10" fillId="0" borderId="16" xfId="0" applyFont="1" applyFill="1" applyBorder="1" applyAlignment="1">
      <alignment vertical="top" wrapText="1"/>
    </xf>
    <xf numFmtId="0" fontId="10" fillId="0" borderId="17" xfId="0" applyFont="1" applyFill="1" applyBorder="1" applyAlignment="1">
      <alignment vertical="top"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41" fontId="3" fillId="2" borderId="1" xfId="1" applyFont="1" applyFill="1" applyBorder="1" applyAlignment="1">
      <alignment vertical="top" wrapText="1"/>
    </xf>
    <xf numFmtId="41" fontId="3" fillId="2" borderId="12" xfId="1" applyFont="1" applyFill="1" applyBorder="1" applyAlignment="1">
      <alignment vertical="top" wrapText="1"/>
    </xf>
    <xf numFmtId="0" fontId="0" fillId="0" borderId="0" xfId="0" applyAlignment="1">
      <alignment horizontal="center"/>
    </xf>
    <xf numFmtId="0" fontId="3" fillId="0" borderId="15" xfId="0" applyFont="1" applyFill="1" applyBorder="1" applyAlignment="1">
      <alignment vertical="top" wrapText="1"/>
    </xf>
    <xf numFmtId="41" fontId="3" fillId="0" borderId="15" xfId="1" applyFont="1" applyFill="1" applyBorder="1" applyAlignment="1">
      <alignment vertical="top" wrapText="1"/>
    </xf>
    <xf numFmtId="0" fontId="1" fillId="0" borderId="15" xfId="0" quotePrefix="1" applyFont="1" applyFill="1" applyBorder="1" applyAlignment="1">
      <alignment horizontal="center" vertical="top" wrapText="1"/>
    </xf>
    <xf numFmtId="41" fontId="1" fillId="0" borderId="15" xfId="0" quotePrefix="1" applyNumberFormat="1" applyFont="1" applyFill="1" applyBorder="1" applyAlignment="1">
      <alignment horizontal="center" vertical="top" wrapText="1"/>
    </xf>
    <xf numFmtId="2" fontId="1" fillId="0" borderId="15" xfId="0" quotePrefix="1" applyNumberFormat="1" applyFont="1" applyFill="1" applyBorder="1" applyAlignment="1">
      <alignment horizontal="center" vertical="top" wrapText="1"/>
    </xf>
    <xf numFmtId="0" fontId="3" fillId="0" borderId="8" xfId="0" applyFont="1" applyBorder="1" applyAlignment="1">
      <alignment vertical="top" wrapText="1"/>
    </xf>
    <xf numFmtId="0" fontId="10" fillId="0" borderId="8" xfId="0" applyFont="1" applyBorder="1" applyAlignment="1">
      <alignment horizontal="center" vertical="top" wrapText="1"/>
    </xf>
    <xf numFmtId="41" fontId="10" fillId="0" borderId="8" xfId="1" applyFont="1" applyBorder="1" applyAlignment="1">
      <alignment horizontal="center" vertical="top" wrapText="1"/>
    </xf>
    <xf numFmtId="41" fontId="3" fillId="0" borderId="8" xfId="1" applyFont="1" applyBorder="1" applyAlignment="1">
      <alignment vertical="top" wrapText="1"/>
    </xf>
    <xf numFmtId="3" fontId="10" fillId="0" borderId="15" xfId="0" applyNumberFormat="1" applyFont="1" applyBorder="1" applyAlignment="1">
      <alignment horizontal="center" vertical="top" wrapText="1"/>
    </xf>
    <xf numFmtId="0" fontId="3" fillId="0" borderId="18" xfId="0" applyFont="1" applyFill="1" applyBorder="1" applyAlignment="1">
      <alignment vertical="top" wrapText="1"/>
    </xf>
    <xf numFmtId="0" fontId="3" fillId="0" borderId="18" xfId="0" applyFont="1" applyFill="1" applyBorder="1" applyAlignment="1">
      <alignment horizontal="center" vertical="top" wrapText="1"/>
    </xf>
    <xf numFmtId="0" fontId="10" fillId="0" borderId="18" xfId="0" applyFont="1" applyFill="1" applyBorder="1" applyAlignment="1">
      <alignment horizontal="center" vertical="top" wrapText="1"/>
    </xf>
    <xf numFmtId="41" fontId="10" fillId="0" borderId="18" xfId="1" applyFont="1" applyFill="1" applyBorder="1" applyAlignment="1">
      <alignment horizontal="center" vertical="top" wrapText="1"/>
    </xf>
    <xf numFmtId="41" fontId="3" fillId="0" borderId="18" xfId="1" applyFont="1" applyFill="1" applyBorder="1" applyAlignment="1">
      <alignment vertical="top" wrapText="1"/>
    </xf>
    <xf numFmtId="0" fontId="1" fillId="0" borderId="18" xfId="0" quotePrefix="1" applyFont="1" applyFill="1" applyBorder="1" applyAlignment="1">
      <alignment horizontal="center" vertical="top" wrapText="1"/>
    </xf>
    <xf numFmtId="41" fontId="1" fillId="0" borderId="18" xfId="0" quotePrefix="1" applyNumberFormat="1" applyFont="1" applyFill="1" applyBorder="1" applyAlignment="1">
      <alignment horizontal="center" vertical="top" wrapText="1"/>
    </xf>
    <xf numFmtId="2" fontId="1" fillId="0" borderId="18" xfId="0" quotePrefix="1" applyNumberFormat="1" applyFont="1" applyFill="1" applyBorder="1" applyAlignment="1">
      <alignment horizontal="center" vertical="top" wrapText="1"/>
    </xf>
    <xf numFmtId="0" fontId="0" fillId="0" borderId="0" xfId="0" applyAlignment="1">
      <alignment horizontal="left"/>
    </xf>
    <xf numFmtId="0" fontId="0" fillId="0" borderId="7" xfId="0" applyBorder="1"/>
    <xf numFmtId="0" fontId="0" fillId="0" borderId="7" xfId="0" applyBorder="1" applyAlignment="1">
      <alignment horizontal="center"/>
    </xf>
    <xf numFmtId="41" fontId="0" fillId="0" borderId="7" xfId="0" applyNumberFormat="1" applyBorder="1"/>
    <xf numFmtId="0" fontId="3" fillId="0" borderId="18" xfId="0" applyFont="1" applyBorder="1" applyAlignment="1">
      <alignment horizontal="center" vertical="top" wrapText="1"/>
    </xf>
    <xf numFmtId="0" fontId="3" fillId="0" borderId="18" xfId="0" applyFont="1" applyBorder="1" applyAlignment="1">
      <alignment vertical="top" wrapText="1"/>
    </xf>
    <xf numFmtId="0" fontId="1" fillId="0" borderId="1" xfId="0" quotePrefix="1" applyFont="1" applyFill="1" applyBorder="1" applyAlignment="1">
      <alignment horizontal="center" vertical="top" wrapText="1"/>
    </xf>
    <xf numFmtId="41" fontId="1" fillId="0" borderId="1" xfId="0" quotePrefix="1" applyNumberFormat="1" applyFont="1" applyFill="1" applyBorder="1" applyAlignment="1">
      <alignment horizontal="center" vertical="top" wrapText="1"/>
    </xf>
    <xf numFmtId="2" fontId="1" fillId="0" borderId="1" xfId="0" quotePrefix="1" applyNumberFormat="1" applyFont="1" applyFill="1" applyBorder="1" applyAlignment="1">
      <alignment horizontal="center" vertical="top" wrapText="1"/>
    </xf>
    <xf numFmtId="0" fontId="0" fillId="0" borderId="19" xfId="0" applyBorder="1"/>
    <xf numFmtId="0" fontId="0" fillId="0" borderId="20" xfId="0" applyBorder="1"/>
    <xf numFmtId="0" fontId="10" fillId="2" borderId="1" xfId="0" applyFont="1" applyFill="1" applyBorder="1" applyAlignment="1">
      <alignment horizontal="center" vertical="top" wrapText="1"/>
    </xf>
    <xf numFmtId="41" fontId="10" fillId="2" borderId="1" xfId="1" applyFont="1" applyFill="1" applyBorder="1" applyAlignment="1">
      <alignment horizontal="center" vertical="top" wrapText="1"/>
    </xf>
    <xf numFmtId="3" fontId="3" fillId="0" borderId="15" xfId="0" applyNumberFormat="1" applyFont="1" applyBorder="1" applyAlignment="1">
      <alignment horizontal="center" vertical="top" wrapText="1"/>
    </xf>
    <xf numFmtId="41" fontId="3" fillId="0" borderId="11" xfId="1" applyFont="1" applyFill="1" applyBorder="1" applyAlignment="1">
      <alignment vertical="top" wrapText="1"/>
    </xf>
    <xf numFmtId="0" fontId="3" fillId="0" borderId="11" xfId="0" quotePrefix="1" applyFont="1" applyFill="1" applyBorder="1" applyAlignment="1">
      <alignment horizontal="center" vertical="top" wrapText="1"/>
    </xf>
    <xf numFmtId="41" fontId="3" fillId="0" borderId="11" xfId="0" quotePrefix="1" applyNumberFormat="1" applyFont="1" applyFill="1" applyBorder="1" applyAlignment="1">
      <alignment horizontal="center" vertical="top" wrapText="1"/>
    </xf>
    <xf numFmtId="2" fontId="3" fillId="0" borderId="11" xfId="0" quotePrefix="1" applyNumberFormat="1" applyFont="1" applyFill="1" applyBorder="1" applyAlignment="1">
      <alignment horizontal="center" vertical="top" wrapText="1"/>
    </xf>
    <xf numFmtId="0" fontId="0" fillId="0" borderId="0" xfId="0" applyFill="1" applyBorder="1"/>
    <xf numFmtId="0" fontId="3" fillId="0" borderId="11" xfId="0" applyFont="1" applyFill="1" applyBorder="1" applyAlignment="1">
      <alignment vertical="top" wrapText="1"/>
    </xf>
    <xf numFmtId="0" fontId="10" fillId="0" borderId="11" xfId="0" applyFont="1" applyFill="1" applyBorder="1" applyAlignment="1">
      <alignment horizontal="center" vertical="top" wrapText="1"/>
    </xf>
    <xf numFmtId="41" fontId="10" fillId="0" borderId="11" xfId="1" applyFont="1" applyFill="1" applyBorder="1" applyAlignment="1">
      <alignment horizontal="center" vertical="top" wrapText="1"/>
    </xf>
    <xf numFmtId="0" fontId="1" fillId="0" borderId="11" xfId="0" quotePrefix="1" applyFont="1" applyFill="1" applyBorder="1" applyAlignment="1">
      <alignment horizontal="center" vertical="top" wrapText="1"/>
    </xf>
    <xf numFmtId="41" fontId="1" fillId="0" borderId="11" xfId="0" quotePrefix="1" applyNumberFormat="1" applyFont="1" applyFill="1" applyBorder="1" applyAlignment="1">
      <alignment horizontal="center" vertical="top" wrapText="1"/>
    </xf>
    <xf numFmtId="2" fontId="1" fillId="0" borderId="11" xfId="0" quotePrefix="1" applyNumberFormat="1" applyFont="1" applyFill="1" applyBorder="1" applyAlignment="1">
      <alignment horizontal="center" vertical="top" wrapText="1"/>
    </xf>
    <xf numFmtId="0" fontId="9" fillId="2" borderId="0" xfId="0" applyFont="1" applyFill="1" applyBorder="1"/>
    <xf numFmtId="1" fontId="3" fillId="0" borderId="11" xfId="1" applyNumberFormat="1" applyFont="1" applyBorder="1" applyAlignment="1">
      <alignment horizontal="center" vertical="top" wrapText="1"/>
    </xf>
    <xf numFmtId="3" fontId="3" fillId="0" borderId="11" xfId="0" applyNumberFormat="1" applyFont="1" applyBorder="1" applyAlignment="1">
      <alignment horizontal="center" vertical="top" wrapText="1"/>
    </xf>
    <xf numFmtId="0" fontId="10" fillId="0" borderId="15" xfId="0" applyFont="1" applyFill="1" applyBorder="1" applyAlignment="1">
      <alignment horizontal="center" vertical="top" wrapText="1"/>
    </xf>
    <xf numFmtId="41" fontId="10" fillId="0" borderId="15" xfId="1" applyFont="1" applyFill="1" applyBorder="1" applyAlignment="1">
      <alignment horizontal="center" vertical="top" wrapText="1"/>
    </xf>
    <xf numFmtId="41" fontId="10" fillId="0" borderId="11" xfId="1" applyFont="1" applyBorder="1" applyAlignment="1">
      <alignment vertical="top" wrapText="1"/>
    </xf>
    <xf numFmtId="0" fontId="10" fillId="0" borderId="21" xfId="0" applyFont="1" applyFill="1" applyBorder="1" applyAlignment="1">
      <alignment vertical="top" wrapText="1"/>
    </xf>
    <xf numFmtId="41" fontId="10" fillId="0" borderId="15" xfId="1" applyFont="1" applyFill="1" applyBorder="1" applyAlignment="1">
      <alignment vertical="top" wrapText="1"/>
    </xf>
    <xf numFmtId="41" fontId="10" fillId="0" borderId="7" xfId="1" applyFont="1" applyFill="1" applyBorder="1" applyAlignment="1">
      <alignment vertical="top" wrapText="1"/>
    </xf>
    <xf numFmtId="1" fontId="3" fillId="2" borderId="12" xfId="0" quotePrefix="1" applyNumberFormat="1" applyFont="1" applyFill="1" applyBorder="1" applyAlignment="1">
      <alignment horizontal="center" vertical="top" wrapText="1"/>
    </xf>
    <xf numFmtId="41" fontId="5" fillId="0" borderId="7" xfId="1" applyFont="1" applyFill="1" applyBorder="1" applyAlignment="1">
      <alignment horizontal="center" vertical="center"/>
    </xf>
    <xf numFmtId="41" fontId="0" fillId="0" borderId="7" xfId="1" applyFont="1" applyFill="1" applyBorder="1"/>
    <xf numFmtId="41" fontId="0" fillId="0" borderId="0" xfId="1" applyFont="1" applyFill="1"/>
    <xf numFmtId="41" fontId="3" fillId="0" borderId="18" xfId="1" applyFont="1" applyFill="1" applyBorder="1" applyAlignment="1">
      <alignment horizontal="center"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2" fontId="0" fillId="0" borderId="7" xfId="0" applyNumberFormat="1" applyBorder="1" applyAlignment="1">
      <alignment horizontal="center"/>
    </xf>
    <xf numFmtId="0" fontId="5" fillId="0" borderId="7" xfId="0" applyNumberFormat="1" applyFont="1" applyFill="1" applyBorder="1" applyAlignment="1">
      <alignment horizontal="center" vertical="center"/>
    </xf>
    <xf numFmtId="0" fontId="3" fillId="0" borderId="7" xfId="1" applyNumberFormat="1" applyFont="1" applyBorder="1" applyAlignment="1">
      <alignment horizontal="center" vertical="top" wrapText="1"/>
    </xf>
    <xf numFmtId="0" fontId="3" fillId="2" borderId="1" xfId="1" applyNumberFormat="1" applyFont="1" applyFill="1" applyBorder="1" applyAlignment="1">
      <alignment horizontal="center" vertical="top" wrapText="1"/>
    </xf>
    <xf numFmtId="0" fontId="3" fillId="0" borderId="1" xfId="1" applyNumberFormat="1" applyFont="1" applyBorder="1" applyAlignment="1">
      <alignment horizontal="center" vertical="top" wrapText="1"/>
    </xf>
    <xf numFmtId="41" fontId="3" fillId="0" borderId="1" xfId="1" applyFont="1" applyBorder="1" applyAlignment="1">
      <alignment horizontal="center" vertical="top" wrapText="1"/>
    </xf>
    <xf numFmtId="0" fontId="3" fillId="0" borderId="11" xfId="1" applyNumberFormat="1" applyFont="1" applyBorder="1" applyAlignment="1">
      <alignment horizontal="center" vertical="top" wrapText="1"/>
    </xf>
    <xf numFmtId="41" fontId="3" fillId="0" borderId="11" xfId="1" applyFont="1" applyBorder="1" applyAlignment="1">
      <alignment horizontal="center" vertical="top" wrapText="1"/>
    </xf>
    <xf numFmtId="0" fontId="3" fillId="0" borderId="12" xfId="1" applyNumberFormat="1" applyFont="1" applyFill="1" applyBorder="1" applyAlignment="1">
      <alignment horizontal="center" vertical="top" wrapText="1"/>
    </xf>
    <xf numFmtId="0" fontId="3" fillId="0" borderId="13" xfId="1" applyNumberFormat="1" applyFont="1" applyFill="1" applyBorder="1" applyAlignment="1">
      <alignment horizontal="center" vertical="top" wrapText="1"/>
    </xf>
    <xf numFmtId="0" fontId="3" fillId="0" borderId="8" xfId="1" applyNumberFormat="1" applyFont="1" applyFill="1" applyBorder="1" applyAlignment="1">
      <alignment horizontal="center" vertical="top" wrapText="1"/>
    </xf>
    <xf numFmtId="0" fontId="3" fillId="0" borderId="14" xfId="1" applyNumberFormat="1" applyFont="1" applyFill="1" applyBorder="1" applyAlignment="1">
      <alignment horizontal="center" vertical="top" wrapText="1"/>
    </xf>
    <xf numFmtId="41" fontId="3" fillId="0" borderId="14" xfId="1" applyFont="1" applyFill="1" applyBorder="1" applyAlignment="1">
      <alignment horizontal="center" vertical="top" wrapText="1"/>
    </xf>
    <xf numFmtId="0" fontId="3" fillId="0" borderId="15" xfId="1" applyNumberFormat="1" applyFont="1" applyFill="1" applyBorder="1" applyAlignment="1">
      <alignment horizontal="center" vertical="top" wrapText="1"/>
    </xf>
    <xf numFmtId="0" fontId="3" fillId="0" borderId="7" xfId="1" applyNumberFormat="1" applyFont="1" applyFill="1" applyBorder="1" applyAlignment="1">
      <alignment horizontal="center" vertical="top" wrapText="1"/>
    </xf>
    <xf numFmtId="0" fontId="3" fillId="0" borderId="12" xfId="1" applyNumberFormat="1" applyFont="1" applyBorder="1" applyAlignment="1">
      <alignment horizontal="center" vertical="top" wrapText="1"/>
    </xf>
    <xf numFmtId="41" fontId="3" fillId="0" borderId="12" xfId="1" applyFont="1" applyBorder="1" applyAlignment="1">
      <alignment horizontal="center" vertical="top" wrapText="1"/>
    </xf>
    <xf numFmtId="0" fontId="3" fillId="0" borderId="14" xfId="1" applyNumberFormat="1" applyFont="1" applyBorder="1" applyAlignment="1">
      <alignment horizontal="center" vertical="top" wrapText="1"/>
    </xf>
    <xf numFmtId="41" fontId="3" fillId="0" borderId="14" xfId="1" applyFont="1" applyBorder="1" applyAlignment="1">
      <alignment horizontal="center" vertical="top" wrapText="1"/>
    </xf>
    <xf numFmtId="0" fontId="3" fillId="0" borderId="8" xfId="1" applyNumberFormat="1" applyFont="1" applyBorder="1" applyAlignment="1">
      <alignment horizontal="center" vertical="top" wrapText="1"/>
    </xf>
    <xf numFmtId="41" fontId="3" fillId="0" borderId="8" xfId="1" applyFont="1" applyBorder="1" applyAlignment="1">
      <alignment horizontal="center" vertical="top" wrapText="1"/>
    </xf>
    <xf numFmtId="0" fontId="3" fillId="0" borderId="13" xfId="1" applyNumberFormat="1" applyFont="1" applyBorder="1" applyAlignment="1">
      <alignment horizontal="center" vertical="top" wrapText="1"/>
    </xf>
    <xf numFmtId="41" fontId="3" fillId="0" borderId="13" xfId="1" applyFont="1" applyBorder="1" applyAlignment="1">
      <alignment horizontal="center" vertical="top" wrapText="1"/>
    </xf>
    <xf numFmtId="0" fontId="3" fillId="0" borderId="15" xfId="1" applyNumberFormat="1" applyFont="1" applyBorder="1" applyAlignment="1">
      <alignment horizontal="center" vertical="top" wrapText="1"/>
    </xf>
    <xf numFmtId="41" fontId="3" fillId="0" borderId="15" xfId="1" applyFont="1" applyBorder="1" applyAlignment="1">
      <alignment horizontal="center" vertical="top" wrapText="1"/>
    </xf>
    <xf numFmtId="0" fontId="3" fillId="0" borderId="1" xfId="1" applyNumberFormat="1" applyFont="1" applyFill="1" applyBorder="1" applyAlignment="1">
      <alignment horizontal="center" vertical="top" wrapText="1"/>
    </xf>
    <xf numFmtId="0" fontId="3" fillId="0" borderId="11" xfId="1" applyNumberFormat="1" applyFont="1" applyFill="1" applyBorder="1" applyAlignment="1">
      <alignment horizontal="center" vertical="top" wrapText="1"/>
    </xf>
    <xf numFmtId="0" fontId="3" fillId="0" borderId="18" xfId="1" applyNumberFormat="1" applyFont="1" applyFill="1" applyBorder="1" applyAlignment="1">
      <alignment horizontal="center" vertical="top" wrapText="1"/>
    </xf>
    <xf numFmtId="0" fontId="0" fillId="0" borderId="7" xfId="0" applyNumberFormat="1" applyFont="1" applyBorder="1"/>
    <xf numFmtId="0" fontId="0" fillId="0" borderId="7" xfId="0" applyFont="1" applyBorder="1"/>
    <xf numFmtId="0" fontId="0" fillId="0" borderId="0" xfId="0" applyNumberFormat="1" applyFont="1"/>
    <xf numFmtId="0" fontId="0" fillId="0" borderId="0" xfId="0" applyFont="1"/>
    <xf numFmtId="3" fontId="3" fillId="0" borderId="15" xfId="1" applyNumberFormat="1" applyFont="1" applyBorder="1" applyAlignment="1">
      <alignment horizontal="center" vertical="top" wrapText="1"/>
    </xf>
    <xf numFmtId="0" fontId="0" fillId="0" borderId="7" xfId="1" applyNumberFormat="1" applyFont="1" applyFill="1" applyBorder="1" applyAlignment="1">
      <alignment horizontal="center"/>
    </xf>
    <xf numFmtId="0" fontId="0" fillId="0" borderId="0" xfId="1" applyNumberFormat="1" applyFont="1" applyFill="1" applyAlignment="1">
      <alignment horizontal="center"/>
    </xf>
    <xf numFmtId="0" fontId="15" fillId="0" borderId="0" xfId="0" applyNumberFormat="1" applyFont="1" applyAlignment="1">
      <alignment horizontal="center" vertical="center"/>
    </xf>
    <xf numFmtId="0" fontId="16" fillId="0" borderId="0" xfId="0" applyNumberFormat="1" applyFont="1" applyAlignment="1">
      <alignment horizontal="center" vertical="center"/>
    </xf>
    <xf numFmtId="0" fontId="17" fillId="0" borderId="0" xfId="0" applyNumberFormat="1" applyFont="1" applyAlignment="1">
      <alignment horizontal="center" vertical="center"/>
    </xf>
    <xf numFmtId="2" fontId="3" fillId="0" borderId="7" xfId="1" applyNumberFormat="1" applyFont="1" applyFill="1" applyBorder="1" applyAlignment="1">
      <alignment horizontal="center" vertical="top" wrapText="1"/>
    </xf>
    <xf numFmtId="1" fontId="3" fillId="0" borderId="7" xfId="1" applyNumberFormat="1" applyFont="1" applyFill="1" applyBorder="1" applyAlignment="1">
      <alignment horizontal="center" vertical="top" wrapText="1"/>
    </xf>
    <xf numFmtId="2" fontId="3" fillId="0" borderId="11" xfId="1" applyNumberFormat="1"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7" xfId="0" applyFont="1" applyFill="1" applyBorder="1" applyAlignment="1">
      <alignment vertical="top" wrapText="1"/>
    </xf>
    <xf numFmtId="41" fontId="1" fillId="3" borderId="7" xfId="1" applyFont="1" applyFill="1" applyBorder="1" applyAlignment="1">
      <alignment horizontal="center" vertical="top" wrapText="1"/>
    </xf>
    <xf numFmtId="0" fontId="1" fillId="3" borderId="7" xfId="1" applyNumberFormat="1" applyFont="1" applyFill="1" applyBorder="1" applyAlignment="1">
      <alignment horizontal="center" vertical="top" wrapText="1"/>
    </xf>
    <xf numFmtId="41" fontId="1" fillId="3" borderId="7" xfId="1" applyFont="1" applyFill="1" applyBorder="1" applyAlignment="1">
      <alignment vertical="top" wrapText="1"/>
    </xf>
    <xf numFmtId="0" fontId="1" fillId="3" borderId="7" xfId="0" quotePrefix="1" applyFont="1" applyFill="1" applyBorder="1" applyAlignment="1">
      <alignment horizontal="center" vertical="top" wrapText="1"/>
    </xf>
    <xf numFmtId="41" fontId="1" fillId="3" borderId="7" xfId="0" quotePrefix="1" applyNumberFormat="1" applyFont="1" applyFill="1" applyBorder="1" applyAlignment="1">
      <alignment horizontal="center" vertical="top" wrapText="1"/>
    </xf>
    <xf numFmtId="2" fontId="1" fillId="3" borderId="7" xfId="0" quotePrefix="1" applyNumberFormat="1" applyFont="1" applyFill="1" applyBorder="1" applyAlignment="1">
      <alignment horizontal="center" vertical="top" wrapText="1"/>
    </xf>
    <xf numFmtId="0" fontId="9" fillId="3" borderId="0" xfId="0" applyFont="1" applyFill="1"/>
    <xf numFmtId="41" fontId="11" fillId="3" borderId="7" xfId="1" applyFont="1" applyFill="1" applyBorder="1" applyAlignment="1">
      <alignment horizontal="center" vertical="top" wrapText="1"/>
    </xf>
    <xf numFmtId="0" fontId="11" fillId="3" borderId="7" xfId="0" applyFont="1" applyFill="1" applyBorder="1" applyAlignment="1">
      <alignment horizontal="center" vertical="top" wrapText="1"/>
    </xf>
    <xf numFmtId="3" fontId="1" fillId="3" borderId="7" xfId="1" applyNumberFormat="1" applyFont="1" applyFill="1" applyBorder="1" applyAlignment="1">
      <alignment horizontal="center" vertical="top" wrapText="1"/>
    </xf>
    <xf numFmtId="3" fontId="1" fillId="3" borderId="7" xfId="0" applyNumberFormat="1" applyFont="1" applyFill="1" applyBorder="1" applyAlignment="1">
      <alignment horizontal="center" vertical="top" wrapText="1"/>
    </xf>
    <xf numFmtId="2" fontId="3" fillId="0" borderId="1" xfId="1" applyNumberFormat="1" applyFont="1" applyFill="1" applyBorder="1" applyAlignment="1">
      <alignment horizontal="center" vertical="top" wrapText="1"/>
    </xf>
    <xf numFmtId="2" fontId="3" fillId="0" borderId="12" xfId="1" applyNumberFormat="1" applyFont="1" applyFill="1" applyBorder="1" applyAlignment="1">
      <alignment horizontal="center" vertical="top" wrapText="1"/>
    </xf>
    <xf numFmtId="2" fontId="3" fillId="0" borderId="14" xfId="1" applyNumberFormat="1" applyFont="1" applyFill="1" applyBorder="1" applyAlignment="1">
      <alignment horizontal="center" vertical="top" wrapText="1"/>
    </xf>
    <xf numFmtId="2" fontId="1" fillId="3" borderId="7" xfId="1" applyNumberFormat="1" applyFont="1" applyFill="1" applyBorder="1" applyAlignment="1">
      <alignment horizontal="center" vertical="top" wrapText="1"/>
    </xf>
    <xf numFmtId="2" fontId="3" fillId="0" borderId="13" xfId="1" applyNumberFormat="1" applyFont="1" applyFill="1" applyBorder="1" applyAlignment="1">
      <alignment horizontal="center" vertical="top" wrapText="1"/>
    </xf>
    <xf numFmtId="2" fontId="3" fillId="0" borderId="18" xfId="1" applyNumberFormat="1" applyFont="1" applyFill="1" applyBorder="1" applyAlignment="1">
      <alignment horizontal="center" vertical="top" wrapText="1"/>
    </xf>
    <xf numFmtId="2" fontId="3" fillId="0" borderId="8" xfId="1" applyNumberFormat="1" applyFont="1" applyFill="1" applyBorder="1" applyAlignment="1">
      <alignment horizontal="center" vertical="top" wrapText="1"/>
    </xf>
    <xf numFmtId="2" fontId="3" fillId="0" borderId="15" xfId="1" applyNumberFormat="1" applyFont="1" applyFill="1" applyBorder="1" applyAlignment="1">
      <alignment horizontal="center" vertical="top" wrapText="1"/>
    </xf>
    <xf numFmtId="0" fontId="1" fillId="4" borderId="7" xfId="0" applyFont="1" applyFill="1" applyBorder="1" applyAlignment="1">
      <alignment horizontal="center" vertical="top" wrapText="1"/>
    </xf>
    <xf numFmtId="0" fontId="1" fillId="4" borderId="7" xfId="0" applyFont="1" applyFill="1" applyBorder="1" applyAlignment="1">
      <alignment vertical="top" wrapText="1"/>
    </xf>
    <xf numFmtId="41" fontId="1" fillId="4" borderId="7" xfId="1" applyFont="1" applyFill="1" applyBorder="1" applyAlignment="1">
      <alignment vertical="top" wrapText="1"/>
    </xf>
    <xf numFmtId="41" fontId="1" fillId="4" borderId="7" xfId="1" applyFont="1" applyFill="1" applyBorder="1" applyAlignment="1">
      <alignment horizontal="center" vertical="top" wrapText="1"/>
    </xf>
    <xf numFmtId="0" fontId="1" fillId="4" borderId="7" xfId="1" applyNumberFormat="1" applyFont="1" applyFill="1" applyBorder="1" applyAlignment="1">
      <alignment horizontal="center" vertical="top" wrapText="1"/>
    </xf>
    <xf numFmtId="2" fontId="1" fillId="4" borderId="7" xfId="0" applyNumberFormat="1" applyFont="1" applyFill="1" applyBorder="1" applyAlignment="1">
      <alignment horizontal="center" vertical="top" wrapText="1"/>
    </xf>
    <xf numFmtId="2" fontId="1" fillId="4" borderId="7" xfId="1" applyNumberFormat="1" applyFont="1" applyFill="1" applyBorder="1" applyAlignment="1">
      <alignment horizontal="center" vertical="top" wrapText="1"/>
    </xf>
    <xf numFmtId="2" fontId="1" fillId="4" borderId="7" xfId="0" quotePrefix="1" applyNumberFormat="1" applyFont="1" applyFill="1" applyBorder="1" applyAlignment="1">
      <alignment horizontal="center" vertical="top" wrapText="1"/>
    </xf>
    <xf numFmtId="41" fontId="1" fillId="4" borderId="7" xfId="0" quotePrefix="1" applyNumberFormat="1" applyFont="1" applyFill="1" applyBorder="1" applyAlignment="1">
      <alignment horizontal="center" vertical="top" wrapText="1"/>
    </xf>
    <xf numFmtId="0" fontId="1" fillId="4" borderId="7" xfId="0" quotePrefix="1" applyFont="1" applyFill="1" applyBorder="1" applyAlignment="1">
      <alignment horizontal="center" vertical="top" wrapText="1"/>
    </xf>
    <xf numFmtId="0" fontId="9" fillId="4" borderId="0" xfId="0" applyFont="1" applyFill="1"/>
    <xf numFmtId="41" fontId="1" fillId="4" borderId="7" xfId="1" applyNumberFormat="1" applyFont="1" applyFill="1" applyBorder="1" applyAlignment="1">
      <alignment horizontal="center" vertical="top" wrapText="1"/>
    </xf>
    <xf numFmtId="0" fontId="11" fillId="4" borderId="7" xfId="0" applyFont="1" applyFill="1" applyBorder="1" applyAlignment="1">
      <alignment horizontal="center" vertical="top" wrapText="1"/>
    </xf>
    <xf numFmtId="41" fontId="11" fillId="4" borderId="7" xfId="1" applyFont="1" applyFill="1" applyBorder="1" applyAlignment="1">
      <alignment horizontal="center" vertical="top" wrapText="1"/>
    </xf>
    <xf numFmtId="0" fontId="2" fillId="4" borderId="7" xfId="0" applyFont="1" applyFill="1" applyBorder="1" applyAlignment="1">
      <alignment horizontal="center" vertical="top" wrapText="1"/>
    </xf>
    <xf numFmtId="41" fontId="2" fillId="4" borderId="7" xfId="1" applyFont="1" applyFill="1" applyBorder="1" applyAlignment="1">
      <alignment horizontal="center" vertical="top" wrapText="1"/>
    </xf>
    <xf numFmtId="0" fontId="1" fillId="0" borderId="6" xfId="0" applyNumberFormat="1" applyFont="1" applyBorder="1" applyAlignment="1">
      <alignment horizontal="center" vertical="center"/>
    </xf>
    <xf numFmtId="0" fontId="3" fillId="4" borderId="7" xfId="0" quotePrefix="1" applyNumberFormat="1" applyFont="1" applyFill="1" applyBorder="1" applyAlignment="1">
      <alignment horizontal="left" vertical="top" wrapText="1"/>
    </xf>
    <xf numFmtId="0" fontId="3" fillId="3" borderId="7" xfId="0" quotePrefix="1" applyNumberFormat="1" applyFont="1" applyFill="1" applyBorder="1" applyAlignment="1">
      <alignment horizontal="left" vertical="top" wrapText="1"/>
    </xf>
    <xf numFmtId="0" fontId="3" fillId="0" borderId="7" xfId="0" quotePrefix="1" applyNumberFormat="1" applyFont="1" applyFill="1" applyBorder="1" applyAlignment="1">
      <alignment horizontal="left" vertical="top" wrapText="1"/>
    </xf>
    <xf numFmtId="0" fontId="3" fillId="0" borderId="1" xfId="0" quotePrefix="1" applyNumberFormat="1" applyFont="1" applyFill="1" applyBorder="1" applyAlignment="1">
      <alignment horizontal="left" vertical="top" wrapText="1"/>
    </xf>
    <xf numFmtId="0" fontId="3" fillId="0" borderId="11" xfId="0" quotePrefix="1" applyNumberFormat="1" applyFont="1" applyFill="1" applyBorder="1" applyAlignment="1">
      <alignment horizontal="left" vertical="top" wrapText="1"/>
    </xf>
    <xf numFmtId="0" fontId="3" fillId="2" borderId="1" xfId="0" quotePrefix="1" applyNumberFormat="1" applyFont="1" applyFill="1" applyBorder="1" applyAlignment="1">
      <alignment horizontal="left" vertical="top" wrapText="1"/>
    </xf>
    <xf numFmtId="0" fontId="3" fillId="0" borderId="12" xfId="0" quotePrefix="1" applyNumberFormat="1" applyFont="1" applyFill="1" applyBorder="1" applyAlignment="1">
      <alignment horizontal="left" vertical="top" wrapText="1"/>
    </xf>
    <xf numFmtId="0" fontId="3" fillId="0" borderId="13" xfId="0" quotePrefix="1" applyNumberFormat="1" applyFont="1" applyFill="1" applyBorder="1" applyAlignment="1">
      <alignment horizontal="left" vertical="top" wrapText="1"/>
    </xf>
    <xf numFmtId="0" fontId="3" fillId="0" borderId="8" xfId="0" quotePrefix="1" applyNumberFormat="1" applyFont="1" applyFill="1" applyBorder="1" applyAlignment="1">
      <alignment horizontal="left" vertical="top" wrapText="1"/>
    </xf>
    <xf numFmtId="0" fontId="3" fillId="0" borderId="14" xfId="0" quotePrefix="1" applyNumberFormat="1" applyFont="1" applyFill="1" applyBorder="1" applyAlignment="1">
      <alignment horizontal="left" vertical="top" wrapText="1"/>
    </xf>
    <xf numFmtId="0" fontId="3" fillId="0" borderId="15" xfId="0" quotePrefix="1" applyNumberFormat="1" applyFont="1" applyFill="1" applyBorder="1" applyAlignment="1">
      <alignment horizontal="left" vertical="top" wrapText="1"/>
    </xf>
    <xf numFmtId="0" fontId="3" fillId="0" borderId="18" xfId="0" quotePrefix="1" applyNumberFormat="1" applyFont="1" applyFill="1" applyBorder="1" applyAlignment="1">
      <alignment horizontal="left" vertical="top" wrapText="1"/>
    </xf>
    <xf numFmtId="0" fontId="3" fillId="2" borderId="12" xfId="0" quotePrefix="1" applyNumberFormat="1" applyFont="1" applyFill="1" applyBorder="1" applyAlignment="1">
      <alignment horizontal="left" vertical="top" wrapText="1"/>
    </xf>
    <xf numFmtId="0" fontId="0" fillId="0" borderId="7" xfId="0" applyNumberFormat="1" applyFont="1" applyBorder="1" applyAlignment="1">
      <alignment horizontal="left"/>
    </xf>
    <xf numFmtId="0" fontId="0" fillId="0" borderId="0" xfId="0" applyNumberFormat="1" applyFont="1" applyAlignment="1">
      <alignment horizontal="left"/>
    </xf>
    <xf numFmtId="1" fontId="1" fillId="3" borderId="7" xfId="1" applyNumberFormat="1" applyFont="1" applyFill="1" applyBorder="1" applyAlignment="1">
      <alignment horizontal="center" vertical="top" wrapText="1"/>
    </xf>
    <xf numFmtId="1" fontId="3" fillId="0" borderId="12" xfId="1" applyNumberFormat="1" applyFont="1" applyFill="1" applyBorder="1" applyAlignment="1">
      <alignment horizontal="center" vertical="top" wrapText="1"/>
    </xf>
    <xf numFmtId="1" fontId="3" fillId="0" borderId="1" xfId="1" applyNumberFormat="1" applyFont="1" applyFill="1" applyBorder="1" applyAlignment="1">
      <alignment horizontal="center" vertical="top" wrapText="1"/>
    </xf>
    <xf numFmtId="0" fontId="3" fillId="2" borderId="1" xfId="0" quotePrefix="1" applyNumberFormat="1" applyFont="1" applyFill="1" applyBorder="1" applyAlignment="1">
      <alignment horizontal="left" vertical="top"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0" fillId="0" borderId="1" xfId="0" applyFont="1" applyFill="1" applyBorder="1" applyAlignment="1">
      <alignment horizontal="center" vertical="top" wrapText="1"/>
    </xf>
    <xf numFmtId="41" fontId="10" fillId="0" borderId="1" xfId="1" applyFont="1" applyFill="1" applyBorder="1" applyAlignment="1">
      <alignment horizontal="center" vertical="top" wrapText="1"/>
    </xf>
    <xf numFmtId="1" fontId="3" fillId="2" borderId="12" xfId="1" quotePrefix="1" applyNumberFormat="1" applyFont="1" applyFill="1" applyBorder="1" applyAlignment="1">
      <alignment horizontal="center" vertical="top" wrapText="1"/>
    </xf>
    <xf numFmtId="41" fontId="3" fillId="0" borderId="18" xfId="1" applyFont="1" applyBorder="1" applyAlignment="1">
      <alignment horizontal="center" vertical="top" wrapText="1"/>
    </xf>
    <xf numFmtId="41" fontId="3" fillId="0" borderId="18" xfId="1" applyFont="1" applyBorder="1" applyAlignment="1">
      <alignment vertical="top" wrapText="1"/>
    </xf>
    <xf numFmtId="0" fontId="3" fillId="0" borderId="25" xfId="0" applyFont="1" applyFill="1" applyBorder="1" applyAlignment="1">
      <alignment horizontal="center" vertical="top" wrapText="1"/>
    </xf>
    <xf numFmtId="0" fontId="3" fillId="0" borderId="23"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20" xfId="1" applyNumberFormat="1" applyFont="1" applyFill="1" applyBorder="1" applyAlignment="1">
      <alignment horizontal="center" vertical="top" wrapText="1"/>
    </xf>
    <xf numFmtId="0" fontId="3" fillId="0" borderId="27" xfId="1" applyNumberFormat="1" applyFont="1" applyFill="1" applyBorder="1" applyAlignment="1">
      <alignment horizontal="center" vertical="top" wrapText="1"/>
    </xf>
    <xf numFmtId="0" fontId="1" fillId="0" borderId="24" xfId="0" quotePrefix="1" applyFont="1" applyFill="1" applyBorder="1" applyAlignment="1">
      <alignment horizontal="center" vertical="top" wrapText="1"/>
    </xf>
    <xf numFmtId="0" fontId="3" fillId="0" borderId="28" xfId="1" applyNumberFormat="1" applyFont="1" applyFill="1" applyBorder="1" applyAlignment="1">
      <alignment horizontal="center" vertical="top" wrapText="1"/>
    </xf>
    <xf numFmtId="0" fontId="1" fillId="0" borderId="20" xfId="0" quotePrefix="1" applyFont="1" applyFill="1" applyBorder="1" applyAlignment="1">
      <alignment horizontal="center" vertical="top" wrapText="1"/>
    </xf>
    <xf numFmtId="0" fontId="1" fillId="0" borderId="27" xfId="0" quotePrefix="1"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1" applyNumberFormat="1" applyFont="1" applyFill="1" applyBorder="1" applyAlignment="1">
      <alignment horizontal="center" vertical="top" wrapText="1"/>
    </xf>
    <xf numFmtId="0" fontId="3" fillId="0" borderId="9" xfId="1" applyNumberFormat="1" applyFont="1" applyFill="1" applyBorder="1" applyAlignment="1">
      <alignment horizontal="center" vertical="top" wrapText="1"/>
    </xf>
    <xf numFmtId="0" fontId="1" fillId="0" borderId="5" xfId="0" quotePrefix="1" applyFont="1" applyFill="1" applyBorder="1" applyAlignment="1">
      <alignment horizontal="center" vertical="top" wrapText="1"/>
    </xf>
    <xf numFmtId="0" fontId="0" fillId="0" borderId="29" xfId="0" applyBorder="1"/>
    <xf numFmtId="0" fontId="0" fillId="0" borderId="30" xfId="0" applyBorder="1"/>
    <xf numFmtId="0" fontId="0" fillId="0" borderId="9" xfId="0" applyBorder="1"/>
    <xf numFmtId="41" fontId="3" fillId="0" borderId="1" xfId="0" quotePrefix="1" applyNumberFormat="1" applyFont="1" applyFill="1" applyBorder="1" applyAlignment="1">
      <alignment horizontal="center" vertical="top" wrapText="1"/>
    </xf>
    <xf numFmtId="2" fontId="3" fillId="0" borderId="1" xfId="0" quotePrefix="1" applyNumberFormat="1" applyFont="1" applyFill="1" applyBorder="1" applyAlignment="1">
      <alignment horizontal="center" vertical="top" wrapText="1"/>
    </xf>
    <xf numFmtId="41" fontId="3" fillId="0" borderId="18" xfId="0" quotePrefix="1" applyNumberFormat="1" applyFont="1" applyFill="1" applyBorder="1" applyAlignment="1">
      <alignment horizontal="center" vertical="top" wrapText="1"/>
    </xf>
    <xf numFmtId="41" fontId="3" fillId="2" borderId="1" xfId="0" quotePrefix="1" applyNumberFormat="1" applyFont="1" applyFill="1" applyBorder="1" applyAlignment="1">
      <alignment horizontal="center" vertical="top" wrapText="1"/>
    </xf>
    <xf numFmtId="2" fontId="3" fillId="2" borderId="1" xfId="0" quotePrefix="1" applyNumberFormat="1" applyFont="1" applyFill="1" applyBorder="1" applyAlignment="1">
      <alignment horizontal="center" vertical="top" wrapText="1"/>
    </xf>
    <xf numFmtId="41" fontId="3" fillId="0" borderId="8" xfId="0" quotePrefix="1" applyNumberFormat="1" applyFont="1" applyFill="1" applyBorder="1" applyAlignment="1">
      <alignment horizontal="center" vertical="top" wrapText="1"/>
    </xf>
    <xf numFmtId="2" fontId="3" fillId="0" borderId="18" xfId="0" quotePrefix="1" applyNumberFormat="1" applyFont="1" applyFill="1" applyBorder="1" applyAlignment="1">
      <alignment horizontal="center" vertical="top" wrapText="1"/>
    </xf>
    <xf numFmtId="2" fontId="3" fillId="0" borderId="8" xfId="0" quotePrefix="1" applyNumberFormat="1" applyFont="1" applyFill="1" applyBorder="1" applyAlignment="1">
      <alignment horizontal="center" vertical="top" wrapText="1"/>
    </xf>
    <xf numFmtId="0" fontId="10" fillId="0" borderId="18" xfId="0" applyFont="1" applyBorder="1" applyAlignment="1">
      <alignment horizontal="center" vertical="top" wrapText="1"/>
    </xf>
    <xf numFmtId="41" fontId="10" fillId="0" borderId="18" xfId="1" applyFont="1" applyBorder="1" applyAlignment="1">
      <alignment horizontal="center" vertical="top" wrapText="1"/>
    </xf>
    <xf numFmtId="0" fontId="3" fillId="0" borderId="18" xfId="1" applyNumberFormat="1" applyFont="1" applyBorder="1" applyAlignment="1">
      <alignment horizontal="center" vertical="top" wrapText="1"/>
    </xf>
    <xf numFmtId="0" fontId="3" fillId="0" borderId="18" xfId="0" quotePrefix="1" applyFont="1" applyFill="1" applyBorder="1" applyAlignment="1">
      <alignment horizontal="center" vertical="top" wrapText="1"/>
    </xf>
    <xf numFmtId="0" fontId="14" fillId="0" borderId="0" xfId="0" applyFont="1" applyAlignment="1">
      <alignment horizontal="center"/>
    </xf>
    <xf numFmtId="0" fontId="7" fillId="0" borderId="22" xfId="0" applyFont="1" applyBorder="1" applyAlignment="1">
      <alignment horizontal="center"/>
    </xf>
    <xf numFmtId="0" fontId="3" fillId="2" borderId="1" xfId="0" quotePrefix="1" applyNumberFormat="1" applyFont="1" applyFill="1" applyBorder="1" applyAlignment="1">
      <alignment horizontal="left" vertical="top" wrapText="1"/>
    </xf>
    <xf numFmtId="0" fontId="3" fillId="2" borderId="8" xfId="0" quotePrefix="1" applyNumberFormat="1" applyFont="1" applyFill="1" applyBorder="1" applyAlignment="1">
      <alignment horizontal="left" vertical="top" wrapText="1"/>
    </xf>
    <xf numFmtId="0" fontId="3" fillId="2" borderId="11" xfId="0" quotePrefix="1" applyNumberFormat="1" applyFont="1" applyFill="1" applyBorder="1" applyAlignment="1">
      <alignment horizontal="left" vertical="top"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3" fillId="0" borderId="1"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9"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7" xfId="0" applyBorder="1" applyAlignment="1">
      <alignment horizontal="right"/>
    </xf>
    <xf numFmtId="0" fontId="0" fillId="0" borderId="7" xfId="0" applyBorder="1" applyAlignment="1">
      <alignment horizontal="left"/>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1" fontId="5" fillId="0" borderId="2" xfId="0" applyNumberFormat="1" applyFont="1" applyFill="1" applyBorder="1" applyAlignment="1">
      <alignment horizontal="center" vertical="center" wrapText="1"/>
    </xf>
    <xf numFmtId="41" fontId="5" fillId="0" borderId="3" xfId="0" applyNumberFormat="1" applyFont="1" applyFill="1" applyBorder="1" applyAlignment="1">
      <alignment horizontal="center" vertical="center" wrapText="1"/>
    </xf>
    <xf numFmtId="41" fontId="5" fillId="0" borderId="9" xfId="0" applyNumberFormat="1" applyFont="1" applyFill="1" applyBorder="1" applyAlignment="1">
      <alignment horizontal="center" vertical="center" wrapText="1"/>
    </xf>
    <xf numFmtId="41" fontId="5" fillId="0" borderId="10" xfId="0" applyNumberFormat="1" applyFont="1" applyFill="1" applyBorder="1" applyAlignment="1">
      <alignment horizontal="center" vertical="center" wrapText="1"/>
    </xf>
    <xf numFmtId="0" fontId="3" fillId="0" borderId="8" xfId="0" applyFont="1" applyBorder="1" applyAlignment="1">
      <alignment horizontal="left" vertical="top" wrapText="1"/>
    </xf>
    <xf numFmtId="0" fontId="3" fillId="0" borderId="1" xfId="0" quotePrefix="1" applyNumberFormat="1" applyFont="1" applyFill="1" applyBorder="1" applyAlignment="1">
      <alignment horizontal="left" vertical="top" wrapText="1"/>
    </xf>
    <xf numFmtId="0" fontId="3" fillId="0" borderId="8" xfId="0" quotePrefix="1" applyNumberFormat="1" applyFont="1" applyFill="1" applyBorder="1" applyAlignment="1">
      <alignment horizontal="left" vertical="top" wrapText="1"/>
    </xf>
    <xf numFmtId="0" fontId="3" fillId="0" borderId="11" xfId="0" quotePrefix="1" applyNumberFormat="1" applyFont="1" applyFill="1" applyBorder="1" applyAlignment="1">
      <alignment horizontal="left" vertical="top" wrapText="1"/>
    </xf>
    <xf numFmtId="0" fontId="3" fillId="0" borderId="3" xfId="0" quotePrefix="1" applyNumberFormat="1" applyFont="1" applyFill="1" applyBorder="1" applyAlignment="1">
      <alignment horizontal="left" vertical="top" wrapText="1"/>
    </xf>
    <xf numFmtId="0" fontId="3" fillId="0" borderId="10" xfId="0" quotePrefix="1" applyNumberFormat="1" applyFont="1" applyFill="1" applyBorder="1" applyAlignment="1">
      <alignment horizontal="left" vertical="top"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8"/>
  <sheetViews>
    <sheetView showGridLines="0" zoomScale="60" zoomScaleNormal="60" zoomScaleSheetLayoutView="20" workbookViewId="0">
      <pane xSplit="6" ySplit="6" topLeftCell="U7" activePane="bottomRight" state="frozen"/>
      <selection pane="topRight" activeCell="J1" sqref="J1"/>
      <selection pane="bottomLeft" activeCell="A15" sqref="A15"/>
      <selection pane="bottomRight" activeCell="W9" sqref="W9"/>
    </sheetView>
  </sheetViews>
  <sheetFormatPr defaultRowHeight="15" x14ac:dyDescent="0.25"/>
  <cols>
    <col min="1" max="1" width="5.140625" customWidth="1"/>
    <col min="2" max="2" width="16.42578125" customWidth="1"/>
    <col min="3" max="3" width="30.5703125" customWidth="1"/>
    <col min="4" max="4" width="34.28515625" customWidth="1"/>
    <col min="5" max="5" width="35.42578125" customWidth="1"/>
    <col min="6" max="6" width="14.5703125" customWidth="1"/>
    <col min="7" max="7" width="15.85546875" customWidth="1"/>
    <col min="8" max="8" width="23.28515625" bestFit="1" customWidth="1"/>
    <col min="9" max="9" width="9.140625" customWidth="1"/>
    <col min="10" max="10" width="23.5703125" bestFit="1" customWidth="1"/>
    <col min="11" max="11" width="19.7109375" style="234" bestFit="1" customWidth="1"/>
    <col min="12" max="12" width="21.5703125" style="235" bestFit="1" customWidth="1"/>
    <col min="13" max="13" width="19.7109375" bestFit="1" customWidth="1"/>
    <col min="14" max="14" width="20.5703125" bestFit="1" customWidth="1"/>
    <col min="15" max="15" width="20.140625" bestFit="1" customWidth="1"/>
    <col min="16" max="16" width="19.7109375" bestFit="1" customWidth="1"/>
    <col min="17" max="17" width="4.140625" customWidth="1"/>
    <col min="18" max="18" width="6.42578125" customWidth="1"/>
    <col min="19" max="19" width="4.140625" style="143" customWidth="1"/>
    <col min="20" max="20" width="6.42578125" customWidth="1"/>
    <col min="21" max="21" width="4.7109375" customWidth="1"/>
    <col min="22" max="22" width="6.42578125" customWidth="1"/>
    <col min="23" max="23" width="20.140625" bestFit="1" customWidth="1"/>
    <col min="24" max="24" width="19.7109375" style="199" customWidth="1"/>
    <col min="25" max="25" width="9.85546875" style="238" bestFit="1" customWidth="1"/>
    <col min="26" max="26" width="17.28515625" style="238" customWidth="1"/>
    <col min="27" max="27" width="9.140625" customWidth="1"/>
    <col min="28" max="28" width="23.5703125" customWidth="1"/>
    <col min="29" max="29" width="11.7109375" customWidth="1"/>
    <col min="30" max="30" width="13.85546875" customWidth="1"/>
    <col min="31" max="31" width="28.140625" style="297" customWidth="1"/>
    <col min="32" max="32" width="9.140625" customWidth="1"/>
  </cols>
  <sheetData>
    <row r="1" spans="1:32" ht="33.75" x14ac:dyDescent="0.5">
      <c r="A1" s="340" t="s">
        <v>373</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row>
    <row r="2" spans="1:32" ht="21" x14ac:dyDescent="0.35">
      <c r="A2" s="341"/>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row>
    <row r="3" spans="1:32" s="1" customFormat="1" ht="43.5" customHeight="1" x14ac:dyDescent="0.25">
      <c r="A3" s="352" t="s">
        <v>0</v>
      </c>
      <c r="B3" s="352" t="s">
        <v>295</v>
      </c>
      <c r="C3" s="352" t="s">
        <v>285</v>
      </c>
      <c r="D3" s="352" t="s">
        <v>286</v>
      </c>
      <c r="E3" s="352" t="s">
        <v>287</v>
      </c>
      <c r="F3" s="352" t="s">
        <v>1</v>
      </c>
      <c r="G3" s="379" t="s">
        <v>288</v>
      </c>
      <c r="H3" s="380"/>
      <c r="I3" s="359" t="s">
        <v>289</v>
      </c>
      <c r="J3" s="360"/>
      <c r="K3" s="365" t="s">
        <v>366</v>
      </c>
      <c r="L3" s="366"/>
      <c r="M3" s="366"/>
      <c r="N3" s="367"/>
      <c r="O3" s="365" t="s">
        <v>291</v>
      </c>
      <c r="P3" s="366"/>
      <c r="Q3" s="366"/>
      <c r="R3" s="366"/>
      <c r="S3" s="366"/>
      <c r="T3" s="366"/>
      <c r="U3" s="366"/>
      <c r="V3" s="367"/>
      <c r="W3" s="359" t="s">
        <v>292</v>
      </c>
      <c r="X3" s="360"/>
      <c r="Y3" s="359" t="s">
        <v>370</v>
      </c>
      <c r="Z3" s="360"/>
      <c r="AA3" s="359" t="s">
        <v>293</v>
      </c>
      <c r="AB3" s="360"/>
      <c r="AC3" s="370" t="s">
        <v>294</v>
      </c>
      <c r="AD3" s="370"/>
      <c r="AE3" s="356" t="s">
        <v>372</v>
      </c>
      <c r="AF3" s="355"/>
    </row>
    <row r="4" spans="1:32" s="1" customFormat="1" ht="36" customHeight="1" x14ac:dyDescent="0.25">
      <c r="A4" s="353"/>
      <c r="B4" s="353"/>
      <c r="C4" s="353"/>
      <c r="D4" s="353"/>
      <c r="E4" s="353"/>
      <c r="F4" s="353"/>
      <c r="G4" s="381"/>
      <c r="H4" s="382"/>
      <c r="I4" s="361"/>
      <c r="J4" s="362"/>
      <c r="K4" s="365" t="s">
        <v>364</v>
      </c>
      <c r="L4" s="367"/>
      <c r="M4" s="366" t="s">
        <v>365</v>
      </c>
      <c r="N4" s="367"/>
      <c r="O4" s="359" t="s">
        <v>2</v>
      </c>
      <c r="P4" s="360"/>
      <c r="Q4" s="359" t="s">
        <v>3</v>
      </c>
      <c r="R4" s="360"/>
      <c r="S4" s="359" t="s">
        <v>4</v>
      </c>
      <c r="T4" s="360"/>
      <c r="U4" s="368" t="s">
        <v>5</v>
      </c>
      <c r="V4" s="369"/>
      <c r="W4" s="361"/>
      <c r="X4" s="362"/>
      <c r="Y4" s="361"/>
      <c r="Z4" s="362"/>
      <c r="AA4" s="361"/>
      <c r="AB4" s="362"/>
      <c r="AC4" s="370"/>
      <c r="AD4" s="370"/>
      <c r="AE4" s="357"/>
      <c r="AF4" s="355"/>
    </row>
    <row r="5" spans="1:32" s="2" customFormat="1" x14ac:dyDescent="0.25">
      <c r="A5" s="354"/>
      <c r="B5" s="354"/>
      <c r="C5" s="354"/>
      <c r="D5" s="354"/>
      <c r="E5" s="354"/>
      <c r="F5" s="354"/>
      <c r="G5" s="18" t="s">
        <v>6</v>
      </c>
      <c r="H5" s="19" t="s">
        <v>290</v>
      </c>
      <c r="I5" s="18" t="s">
        <v>6</v>
      </c>
      <c r="J5" s="19" t="s">
        <v>290</v>
      </c>
      <c r="K5" s="205" t="s">
        <v>6</v>
      </c>
      <c r="L5" s="19" t="s">
        <v>290</v>
      </c>
      <c r="M5" s="18" t="s">
        <v>6</v>
      </c>
      <c r="N5" s="20" t="s">
        <v>290</v>
      </c>
      <c r="O5" s="18" t="s">
        <v>6</v>
      </c>
      <c r="P5" s="19" t="s">
        <v>290</v>
      </c>
      <c r="Q5" s="18" t="s">
        <v>6</v>
      </c>
      <c r="R5" s="19" t="s">
        <v>290</v>
      </c>
      <c r="S5" s="18" t="s">
        <v>6</v>
      </c>
      <c r="T5" s="19" t="s">
        <v>290</v>
      </c>
      <c r="U5" s="21" t="s">
        <v>6</v>
      </c>
      <c r="V5" s="22" t="s">
        <v>290</v>
      </c>
      <c r="W5" s="18" t="s">
        <v>6</v>
      </c>
      <c r="X5" s="197" t="s">
        <v>290</v>
      </c>
      <c r="Y5" s="205" t="s">
        <v>6</v>
      </c>
      <c r="Z5" s="205" t="s">
        <v>290</v>
      </c>
      <c r="AA5" s="18" t="s">
        <v>6</v>
      </c>
      <c r="AB5" s="19" t="s">
        <v>290</v>
      </c>
      <c r="AC5" s="18" t="s">
        <v>6</v>
      </c>
      <c r="AD5" s="18" t="s">
        <v>290</v>
      </c>
      <c r="AE5" s="358"/>
    </row>
    <row r="6" spans="1:32" s="2" customFormat="1" ht="15" customHeight="1" x14ac:dyDescent="0.25">
      <c r="A6" s="140">
        <v>1</v>
      </c>
      <c r="B6" s="140">
        <v>2</v>
      </c>
      <c r="C6" s="140">
        <v>3</v>
      </c>
      <c r="D6" s="138">
        <v>4</v>
      </c>
      <c r="E6" s="140">
        <v>5</v>
      </c>
      <c r="F6" s="139">
        <v>6</v>
      </c>
      <c r="G6" s="363">
        <v>7</v>
      </c>
      <c r="H6" s="364"/>
      <c r="I6" s="363">
        <v>8</v>
      </c>
      <c r="J6" s="364"/>
      <c r="K6" s="363">
        <v>9</v>
      </c>
      <c r="L6" s="376"/>
      <c r="M6" s="376"/>
      <c r="N6" s="364"/>
      <c r="O6" s="363">
        <v>10</v>
      </c>
      <c r="P6" s="364"/>
      <c r="Q6" s="363">
        <v>11</v>
      </c>
      <c r="R6" s="364"/>
      <c r="S6" s="363">
        <v>12</v>
      </c>
      <c r="T6" s="364"/>
      <c r="U6" s="377">
        <v>13</v>
      </c>
      <c r="V6" s="378"/>
      <c r="W6" s="363" t="s">
        <v>7</v>
      </c>
      <c r="X6" s="364"/>
      <c r="Y6" s="363" t="s">
        <v>367</v>
      </c>
      <c r="Z6" s="364"/>
      <c r="AA6" s="363" t="s">
        <v>368</v>
      </c>
      <c r="AB6" s="364"/>
      <c r="AC6" s="375" t="s">
        <v>369</v>
      </c>
      <c r="AD6" s="375"/>
      <c r="AE6" s="282">
        <v>17</v>
      </c>
    </row>
    <row r="7" spans="1:32" s="276" customFormat="1" ht="41.25" customHeight="1" x14ac:dyDescent="0.25">
      <c r="A7" s="266" t="s">
        <v>259</v>
      </c>
      <c r="B7" s="267" t="s">
        <v>199</v>
      </c>
      <c r="C7" s="267" t="s">
        <v>143</v>
      </c>
      <c r="D7" s="267" t="s">
        <v>8</v>
      </c>
      <c r="E7" s="267" t="s">
        <v>9</v>
      </c>
      <c r="F7" s="266" t="s">
        <v>13</v>
      </c>
      <c r="G7" s="266">
        <v>100</v>
      </c>
      <c r="H7" s="268">
        <v>175000000</v>
      </c>
      <c r="I7" s="266">
        <v>400</v>
      </c>
      <c r="J7" s="269">
        <v>119506000</v>
      </c>
      <c r="K7" s="270">
        <v>100</v>
      </c>
      <c r="L7" s="269">
        <v>67397582104</v>
      </c>
      <c r="M7" s="266">
        <v>100</v>
      </c>
      <c r="N7" s="268">
        <f>N8</f>
        <v>38812500</v>
      </c>
      <c r="O7" s="271">
        <f>O8/M8*M7</f>
        <v>59.714285714285708</v>
      </c>
      <c r="P7" s="268">
        <f>P8</f>
        <v>1340900</v>
      </c>
      <c r="Q7" s="266"/>
      <c r="R7" s="268"/>
      <c r="S7" s="266"/>
      <c r="T7" s="268"/>
      <c r="U7" s="267"/>
      <c r="V7" s="267"/>
      <c r="W7" s="271">
        <f>O7+Q7+S7+U7</f>
        <v>59.714285714285708</v>
      </c>
      <c r="X7" s="269">
        <f>P7+R7+T7+V7</f>
        <v>1340900</v>
      </c>
      <c r="Y7" s="272">
        <f t="shared" ref="Y7:Y8" si="0">W7/K7*100</f>
        <v>59.714285714285708</v>
      </c>
      <c r="Z7" s="272">
        <f>X7/N7*100</f>
        <v>3.4548148148148146</v>
      </c>
      <c r="AA7" s="273">
        <f>I7+W7</f>
        <v>459.71428571428572</v>
      </c>
      <c r="AB7" s="274">
        <f>J7+X7</f>
        <v>120846900</v>
      </c>
      <c r="AC7" s="275">
        <f>AA7/G7*100</f>
        <v>459.71428571428572</v>
      </c>
      <c r="AD7" s="273">
        <f>AB7/H7*100</f>
        <v>69.055371428571434</v>
      </c>
      <c r="AE7" s="283"/>
    </row>
    <row r="8" spans="1:32" s="253" customFormat="1" ht="41.25" customHeight="1" x14ac:dyDescent="0.25">
      <c r="A8" s="245" t="s">
        <v>2</v>
      </c>
      <c r="B8" s="246" t="s">
        <v>200</v>
      </c>
      <c r="C8" s="246"/>
      <c r="D8" s="246" t="s">
        <v>15</v>
      </c>
      <c r="E8" s="246" t="s">
        <v>16</v>
      </c>
      <c r="F8" s="245" t="s">
        <v>17</v>
      </c>
      <c r="G8" s="245"/>
      <c r="H8" s="247"/>
      <c r="I8" s="245"/>
      <c r="J8" s="247"/>
      <c r="K8" s="248">
        <f t="shared" ref="K8:P8" si="1">SUM(K9:K10)</f>
        <v>7</v>
      </c>
      <c r="L8" s="247">
        <f t="shared" si="1"/>
        <v>40000000</v>
      </c>
      <c r="M8" s="245">
        <f t="shared" si="1"/>
        <v>7</v>
      </c>
      <c r="N8" s="249">
        <f t="shared" si="1"/>
        <v>38812500</v>
      </c>
      <c r="O8" s="245">
        <f t="shared" si="1"/>
        <v>4.18</v>
      </c>
      <c r="P8" s="249">
        <f t="shared" si="1"/>
        <v>1340900</v>
      </c>
      <c r="Q8" s="245"/>
      <c r="R8" s="247"/>
      <c r="S8" s="245"/>
      <c r="T8" s="249"/>
      <c r="U8" s="246"/>
      <c r="V8" s="246"/>
      <c r="W8" s="245">
        <f>O8+Q8+S8+U8</f>
        <v>4.18</v>
      </c>
      <c r="X8" s="247">
        <f t="shared" ref="X8:X72" si="2">P8+R8+T8+V8</f>
        <v>1340900</v>
      </c>
      <c r="Y8" s="261">
        <f t="shared" si="0"/>
        <v>59.714285714285708</v>
      </c>
      <c r="Z8" s="261">
        <f>X8/N8*100</f>
        <v>3.4548148148148146</v>
      </c>
      <c r="AA8" s="250"/>
      <c r="AB8" s="251"/>
      <c r="AC8" s="250"/>
      <c r="AD8" s="252"/>
      <c r="AE8" s="284"/>
    </row>
    <row r="9" spans="1:32" ht="28.5" customHeight="1" x14ac:dyDescent="0.25">
      <c r="A9" s="4">
        <v>1</v>
      </c>
      <c r="B9" s="3" t="s">
        <v>201</v>
      </c>
      <c r="C9" s="3" t="s">
        <v>144</v>
      </c>
      <c r="D9" s="3" t="s">
        <v>18</v>
      </c>
      <c r="E9" s="3" t="s">
        <v>19</v>
      </c>
      <c r="F9" s="4" t="s">
        <v>17</v>
      </c>
      <c r="G9" s="27"/>
      <c r="H9" s="28"/>
      <c r="I9" s="27"/>
      <c r="J9" s="28"/>
      <c r="K9" s="206">
        <v>4</v>
      </c>
      <c r="L9" s="17">
        <v>25000000</v>
      </c>
      <c r="M9" s="4">
        <v>3</v>
      </c>
      <c r="N9" s="10">
        <v>24187500</v>
      </c>
      <c r="O9" s="4">
        <v>2</v>
      </c>
      <c r="P9" s="10">
        <v>1340900</v>
      </c>
      <c r="Q9" s="4"/>
      <c r="R9" s="10"/>
      <c r="S9" s="4"/>
      <c r="T9" s="10"/>
      <c r="U9" s="3"/>
      <c r="V9" s="3"/>
      <c r="W9" s="44">
        <f t="shared" ref="W9:W73" si="3">O9+Q9+S9+U9</f>
        <v>2</v>
      </c>
      <c r="X9" s="41">
        <f t="shared" si="2"/>
        <v>1340900</v>
      </c>
      <c r="Y9" s="243">
        <f>W9/K9*100</f>
        <v>50</v>
      </c>
      <c r="Z9" s="242">
        <f>X9/N9*100</f>
        <v>5.5437726098191211</v>
      </c>
      <c r="AA9" s="125"/>
      <c r="AB9" s="126"/>
      <c r="AC9" s="125"/>
      <c r="AD9" s="127"/>
      <c r="AE9" s="285"/>
    </row>
    <row r="10" spans="1:32" ht="33" customHeight="1" x14ac:dyDescent="0.25">
      <c r="A10" s="4">
        <v>2</v>
      </c>
      <c r="B10" s="3" t="s">
        <v>202</v>
      </c>
      <c r="C10" s="3" t="s">
        <v>145</v>
      </c>
      <c r="D10" s="3" t="s">
        <v>20</v>
      </c>
      <c r="E10" s="3" t="s">
        <v>21</v>
      </c>
      <c r="F10" s="4" t="s">
        <v>17</v>
      </c>
      <c r="G10" s="27"/>
      <c r="H10" s="28"/>
      <c r="I10" s="27"/>
      <c r="J10" s="28"/>
      <c r="K10" s="206">
        <v>3</v>
      </c>
      <c r="L10" s="17">
        <v>15000000</v>
      </c>
      <c r="M10" s="4">
        <v>4</v>
      </c>
      <c r="N10" s="10">
        <v>14625000</v>
      </c>
      <c r="O10" s="4">
        <v>2.1800000000000002</v>
      </c>
      <c r="P10" s="10">
        <v>0</v>
      </c>
      <c r="Q10" s="4"/>
      <c r="R10" s="10"/>
      <c r="S10" s="4"/>
      <c r="T10" s="10"/>
      <c r="U10" s="3"/>
      <c r="V10" s="3"/>
      <c r="W10" s="44">
        <f t="shared" si="3"/>
        <v>2.1800000000000002</v>
      </c>
      <c r="X10" s="41">
        <f t="shared" si="2"/>
        <v>0</v>
      </c>
      <c r="Y10" s="242">
        <f t="shared" ref="Y10:Y16" si="4">W10/K10*100</f>
        <v>72.666666666666671</v>
      </c>
      <c r="Z10" s="243">
        <f t="shared" ref="Z10:Z40" si="5">X10/N10*100</f>
        <v>0</v>
      </c>
      <c r="AA10" s="125"/>
      <c r="AB10" s="126"/>
      <c r="AC10" s="125"/>
      <c r="AD10" s="127"/>
      <c r="AE10" s="285"/>
    </row>
    <row r="11" spans="1:32" s="276" customFormat="1" ht="38.25" x14ac:dyDescent="0.25">
      <c r="A11" s="266"/>
      <c r="B11" s="267"/>
      <c r="C11" s="267" t="s">
        <v>146</v>
      </c>
      <c r="D11" s="267" t="s">
        <v>8</v>
      </c>
      <c r="E11" s="267" t="s">
        <v>10</v>
      </c>
      <c r="F11" s="266" t="s">
        <v>13</v>
      </c>
      <c r="G11" s="266"/>
      <c r="H11" s="270"/>
      <c r="I11" s="266">
        <v>50</v>
      </c>
      <c r="J11" s="269">
        <v>17080128000</v>
      </c>
      <c r="K11" s="270">
        <v>100</v>
      </c>
      <c r="L11" s="269">
        <f>L12</f>
        <v>23550152654</v>
      </c>
      <c r="M11" s="266">
        <v>100</v>
      </c>
      <c r="N11" s="268">
        <f>N12</f>
        <v>23500555085</v>
      </c>
      <c r="O11" s="271">
        <f>O12/M12*M11</f>
        <v>21.428571428571427</v>
      </c>
      <c r="P11" s="268">
        <f>P12</f>
        <v>4670561204</v>
      </c>
      <c r="Q11" s="266"/>
      <c r="R11" s="268"/>
      <c r="S11" s="266"/>
      <c r="T11" s="268"/>
      <c r="U11" s="267"/>
      <c r="V11" s="267"/>
      <c r="W11" s="271">
        <f t="shared" si="3"/>
        <v>21.428571428571427</v>
      </c>
      <c r="X11" s="269">
        <f t="shared" si="2"/>
        <v>4670561204</v>
      </c>
      <c r="Y11" s="272">
        <f t="shared" si="4"/>
        <v>21.428571428571427</v>
      </c>
      <c r="Z11" s="272">
        <f t="shared" si="5"/>
        <v>19.874259084974291</v>
      </c>
      <c r="AA11" s="273">
        <f>I11+W11</f>
        <v>71.428571428571431</v>
      </c>
      <c r="AB11" s="274">
        <f>J11+X11</f>
        <v>21750689204</v>
      </c>
      <c r="AC11" s="275" t="e">
        <f>AA11/G11*100</f>
        <v>#DIV/0!</v>
      </c>
      <c r="AD11" s="273" t="e">
        <f>AB11/H11*100</f>
        <v>#DIV/0!</v>
      </c>
      <c r="AE11" s="283"/>
    </row>
    <row r="12" spans="1:32" s="253" customFormat="1" ht="27.75" customHeight="1" x14ac:dyDescent="0.25">
      <c r="A12" s="245" t="s">
        <v>3</v>
      </c>
      <c r="B12" s="246" t="s">
        <v>203</v>
      </c>
      <c r="C12" s="246"/>
      <c r="D12" s="246" t="s">
        <v>22</v>
      </c>
      <c r="E12" s="246" t="s">
        <v>23</v>
      </c>
      <c r="F12" s="245" t="s">
        <v>14</v>
      </c>
      <c r="G12" s="245"/>
      <c r="H12" s="247"/>
      <c r="I12" s="245"/>
      <c r="J12" s="247"/>
      <c r="K12" s="248">
        <f>K13</f>
        <v>14</v>
      </c>
      <c r="L12" s="247">
        <f>L13</f>
        <v>23550152654</v>
      </c>
      <c r="M12" s="245">
        <f>M13</f>
        <v>14</v>
      </c>
      <c r="N12" s="249">
        <f>N13</f>
        <v>23500555085</v>
      </c>
      <c r="O12" s="245">
        <f>O13</f>
        <v>3</v>
      </c>
      <c r="P12" s="249">
        <f>P13</f>
        <v>4670561204</v>
      </c>
      <c r="Q12" s="245"/>
      <c r="R12" s="249"/>
      <c r="S12" s="245"/>
      <c r="T12" s="249"/>
      <c r="U12" s="246"/>
      <c r="V12" s="246"/>
      <c r="W12" s="245">
        <f t="shared" si="3"/>
        <v>3</v>
      </c>
      <c r="X12" s="247">
        <f t="shared" si="2"/>
        <v>4670561204</v>
      </c>
      <c r="Y12" s="261">
        <f t="shared" si="4"/>
        <v>21.428571428571427</v>
      </c>
      <c r="Z12" s="261">
        <f t="shared" si="5"/>
        <v>19.874259084974291</v>
      </c>
      <c r="AA12" s="250"/>
      <c r="AB12" s="251"/>
      <c r="AC12" s="250"/>
      <c r="AD12" s="252"/>
      <c r="AE12" s="284"/>
    </row>
    <row r="13" spans="1:32" ht="25.5" x14ac:dyDescent="0.25">
      <c r="A13" s="4">
        <v>3</v>
      </c>
      <c r="B13" s="3" t="s">
        <v>204</v>
      </c>
      <c r="C13" s="3"/>
      <c r="D13" s="3" t="s">
        <v>24</v>
      </c>
      <c r="E13" s="3" t="s">
        <v>25</v>
      </c>
      <c r="F13" s="4" t="s">
        <v>14</v>
      </c>
      <c r="G13" s="4"/>
      <c r="H13" s="17"/>
      <c r="I13" s="4"/>
      <c r="J13" s="17"/>
      <c r="K13" s="206">
        <v>14</v>
      </c>
      <c r="L13" s="17">
        <v>23550152654</v>
      </c>
      <c r="M13" s="4">
        <v>14</v>
      </c>
      <c r="N13" s="10">
        <v>23500555085</v>
      </c>
      <c r="O13" s="4">
        <v>3</v>
      </c>
      <c r="P13" s="10">
        <v>4670561204</v>
      </c>
      <c r="Q13" s="4"/>
      <c r="R13" s="10"/>
      <c r="S13" s="4"/>
      <c r="T13" s="10"/>
      <c r="U13" s="3"/>
      <c r="V13" s="3"/>
      <c r="W13" s="44">
        <f t="shared" si="3"/>
        <v>3</v>
      </c>
      <c r="X13" s="41">
        <f t="shared" si="2"/>
        <v>4670561204</v>
      </c>
      <c r="Y13" s="242">
        <f t="shared" si="4"/>
        <v>21.428571428571427</v>
      </c>
      <c r="Z13" s="242">
        <f t="shared" si="5"/>
        <v>19.874259084974291</v>
      </c>
      <c r="AA13" s="23"/>
      <c r="AB13" s="32"/>
      <c r="AC13" s="23"/>
      <c r="AD13" s="34"/>
      <c r="AE13" s="285" t="s">
        <v>374</v>
      </c>
    </row>
    <row r="14" spans="1:32" s="276" customFormat="1" ht="38.25" x14ac:dyDescent="0.25">
      <c r="A14" s="266"/>
      <c r="B14" s="267"/>
      <c r="C14" s="267" t="s">
        <v>147</v>
      </c>
      <c r="D14" s="267" t="s">
        <v>8</v>
      </c>
      <c r="E14" s="267" t="s">
        <v>11</v>
      </c>
      <c r="F14" s="266" t="s">
        <v>14</v>
      </c>
      <c r="G14" s="266">
        <v>72</v>
      </c>
      <c r="H14" s="268">
        <v>218180470000</v>
      </c>
      <c r="I14" s="266">
        <v>60</v>
      </c>
      <c r="J14" s="269">
        <v>168384968000</v>
      </c>
      <c r="K14" s="270">
        <f>K15</f>
        <v>12</v>
      </c>
      <c r="L14" s="269">
        <f>L15</f>
        <v>2199166100</v>
      </c>
      <c r="M14" s="266">
        <f>M15</f>
        <v>12</v>
      </c>
      <c r="N14" s="277">
        <f>N15</f>
        <v>1984183700</v>
      </c>
      <c r="O14" s="266">
        <f>O15/M15*M14</f>
        <v>3</v>
      </c>
      <c r="P14" s="268">
        <f>P15+P21</f>
        <v>6141798506</v>
      </c>
      <c r="Q14" s="266"/>
      <c r="R14" s="268"/>
      <c r="S14" s="266"/>
      <c r="T14" s="268"/>
      <c r="U14" s="267"/>
      <c r="V14" s="267"/>
      <c r="W14" s="266">
        <f t="shared" si="3"/>
        <v>3</v>
      </c>
      <c r="X14" s="269">
        <f t="shared" si="2"/>
        <v>6141798506</v>
      </c>
      <c r="Y14" s="270">
        <f t="shared" si="4"/>
        <v>25</v>
      </c>
      <c r="Z14" s="272">
        <f t="shared" si="5"/>
        <v>309.53779662639096</v>
      </c>
      <c r="AA14" s="273">
        <f>I14+W14</f>
        <v>63</v>
      </c>
      <c r="AB14" s="274">
        <f>J14+X14</f>
        <v>174526766506</v>
      </c>
      <c r="AC14" s="275">
        <f>AA14/G14*100</f>
        <v>87.5</v>
      </c>
      <c r="AD14" s="273">
        <f>AB14/H14*100</f>
        <v>79.991928932044189</v>
      </c>
      <c r="AE14" s="283"/>
    </row>
    <row r="15" spans="1:32" s="253" customFormat="1" ht="30" customHeight="1" x14ac:dyDescent="0.25">
      <c r="A15" s="245" t="s">
        <v>4</v>
      </c>
      <c r="B15" s="246" t="s">
        <v>205</v>
      </c>
      <c r="C15" s="246"/>
      <c r="D15" s="246" t="s">
        <v>27</v>
      </c>
      <c r="E15" s="246" t="s">
        <v>28</v>
      </c>
      <c r="F15" s="245" t="s">
        <v>14</v>
      </c>
      <c r="G15" s="245"/>
      <c r="H15" s="247"/>
      <c r="I15" s="245"/>
      <c r="J15" s="247"/>
      <c r="K15" s="248">
        <f>AVERAGE(K16:K20)</f>
        <v>12</v>
      </c>
      <c r="L15" s="247">
        <f>SUM(L16:L20)</f>
        <v>2199166100</v>
      </c>
      <c r="M15" s="245">
        <v>12</v>
      </c>
      <c r="N15" s="249">
        <f>SUM(N16:N20)</f>
        <v>1984183700</v>
      </c>
      <c r="O15" s="245">
        <v>3</v>
      </c>
      <c r="P15" s="249">
        <f>SUM(P17:P20)</f>
        <v>306712272</v>
      </c>
      <c r="Q15" s="245"/>
      <c r="R15" s="249"/>
      <c r="S15" s="245"/>
      <c r="T15" s="249"/>
      <c r="U15" s="246"/>
      <c r="V15" s="246"/>
      <c r="W15" s="245">
        <f t="shared" si="3"/>
        <v>3</v>
      </c>
      <c r="X15" s="247">
        <f t="shared" si="2"/>
        <v>306712272</v>
      </c>
      <c r="Y15" s="248">
        <f t="shared" si="4"/>
        <v>25</v>
      </c>
      <c r="Z15" s="261">
        <f t="shared" si="5"/>
        <v>15.457856649059257</v>
      </c>
      <c r="AA15" s="250"/>
      <c r="AB15" s="251"/>
      <c r="AC15" s="250"/>
      <c r="AD15" s="252"/>
      <c r="AE15" s="284"/>
    </row>
    <row r="16" spans="1:32" ht="28.5" customHeight="1" x14ac:dyDescent="0.25">
      <c r="A16" s="25">
        <v>4</v>
      </c>
      <c r="B16" s="8" t="s">
        <v>206</v>
      </c>
      <c r="C16" s="80" t="s">
        <v>148</v>
      </c>
      <c r="D16" s="347" t="s">
        <v>30</v>
      </c>
      <c r="E16" s="347" t="s">
        <v>31</v>
      </c>
      <c r="F16" s="25" t="s">
        <v>14</v>
      </c>
      <c r="G16" s="36"/>
      <c r="H16" s="29"/>
      <c r="I16" s="25"/>
      <c r="J16" s="29"/>
      <c r="K16" s="208">
        <v>12</v>
      </c>
      <c r="L16" s="209">
        <v>219830700</v>
      </c>
      <c r="M16" s="25">
        <v>12</v>
      </c>
      <c r="N16" s="11">
        <v>219830700</v>
      </c>
      <c r="O16" s="25">
        <v>3</v>
      </c>
      <c r="P16" s="11">
        <v>17048900</v>
      </c>
      <c r="Q16" s="25"/>
      <c r="R16" s="11"/>
      <c r="S16" s="25"/>
      <c r="T16" s="11"/>
      <c r="U16" s="8"/>
      <c r="V16" s="8"/>
      <c r="W16" s="42">
        <f t="shared" si="3"/>
        <v>3</v>
      </c>
      <c r="X16" s="45">
        <f t="shared" si="2"/>
        <v>17048900</v>
      </c>
      <c r="Y16" s="229">
        <f t="shared" si="4"/>
        <v>25</v>
      </c>
      <c r="Z16" s="258">
        <f t="shared" si="5"/>
        <v>7.7554681852898613</v>
      </c>
      <c r="AA16" s="168"/>
      <c r="AB16" s="169"/>
      <c r="AC16" s="168"/>
      <c r="AD16" s="170"/>
      <c r="AE16" s="286"/>
    </row>
    <row r="17" spans="1:31" ht="32.25" customHeight="1" x14ac:dyDescent="0.25">
      <c r="A17" s="9"/>
      <c r="B17" s="7"/>
      <c r="C17" s="88" t="s">
        <v>30</v>
      </c>
      <c r="D17" s="348"/>
      <c r="E17" s="348"/>
      <c r="F17" s="9"/>
      <c r="G17" s="37"/>
      <c r="H17" s="30"/>
      <c r="I17" s="9"/>
      <c r="J17" s="30"/>
      <c r="K17" s="210"/>
      <c r="L17" s="211"/>
      <c r="M17" s="9"/>
      <c r="N17" s="12"/>
      <c r="O17" s="9"/>
      <c r="P17" s="12"/>
      <c r="Q17" s="9"/>
      <c r="R17" s="12"/>
      <c r="S17" s="9"/>
      <c r="T17" s="12"/>
      <c r="U17" s="7"/>
      <c r="V17" s="7"/>
      <c r="W17" s="46"/>
      <c r="X17" s="47"/>
      <c r="Y17" s="230"/>
      <c r="Z17" s="244"/>
      <c r="AA17" s="184"/>
      <c r="AB17" s="185"/>
      <c r="AC17" s="184"/>
      <c r="AD17" s="186"/>
      <c r="AE17" s="287"/>
    </row>
    <row r="18" spans="1:31" ht="30" customHeight="1" x14ac:dyDescent="0.25">
      <c r="A18" s="4">
        <v>5</v>
      </c>
      <c r="B18" s="3" t="s">
        <v>207</v>
      </c>
      <c r="C18" s="3" t="s">
        <v>149</v>
      </c>
      <c r="D18" s="3" t="s">
        <v>32</v>
      </c>
      <c r="E18" s="3" t="s">
        <v>33</v>
      </c>
      <c r="F18" s="4" t="s">
        <v>14</v>
      </c>
      <c r="G18" s="27"/>
      <c r="H18" s="28"/>
      <c r="I18" s="4"/>
      <c r="J18" s="28"/>
      <c r="K18" s="206">
        <v>12</v>
      </c>
      <c r="L18" s="17">
        <v>655290000</v>
      </c>
      <c r="M18" s="4">
        <v>12</v>
      </c>
      <c r="N18" s="10">
        <v>640290000</v>
      </c>
      <c r="O18" s="4">
        <v>3</v>
      </c>
      <c r="P18" s="10">
        <v>121772150</v>
      </c>
      <c r="Q18" s="4"/>
      <c r="R18" s="10"/>
      <c r="S18" s="4"/>
      <c r="T18" s="10"/>
      <c r="U18" s="3"/>
      <c r="V18" s="3"/>
      <c r="W18" s="44">
        <f t="shared" si="3"/>
        <v>3</v>
      </c>
      <c r="X18" s="41">
        <f t="shared" si="2"/>
        <v>121772150</v>
      </c>
      <c r="Y18" s="218">
        <f>W18/K18*100</f>
        <v>25</v>
      </c>
      <c r="Z18" s="242">
        <f t="shared" si="5"/>
        <v>19.018280779022007</v>
      </c>
      <c r="AA18" s="23"/>
      <c r="AB18" s="32"/>
      <c r="AC18" s="23"/>
      <c r="AD18" s="34"/>
      <c r="AE18" s="285"/>
    </row>
    <row r="19" spans="1:31" ht="28.5" customHeight="1" x14ac:dyDescent="0.25">
      <c r="A19" s="4">
        <v>6</v>
      </c>
      <c r="B19" s="3" t="s">
        <v>208</v>
      </c>
      <c r="C19" s="3" t="s">
        <v>34</v>
      </c>
      <c r="D19" s="5" t="s">
        <v>34</v>
      </c>
      <c r="E19" s="3" t="s">
        <v>35</v>
      </c>
      <c r="F19" s="4" t="s">
        <v>14</v>
      </c>
      <c r="G19" s="27"/>
      <c r="H19" s="28"/>
      <c r="I19" s="4"/>
      <c r="J19" s="28"/>
      <c r="K19" s="206">
        <v>12</v>
      </c>
      <c r="L19" s="17">
        <v>324047000</v>
      </c>
      <c r="M19" s="4">
        <v>12</v>
      </c>
      <c r="N19" s="10">
        <v>324047000</v>
      </c>
      <c r="O19" s="4">
        <v>3</v>
      </c>
      <c r="P19" s="10">
        <v>44800400</v>
      </c>
      <c r="Q19" s="4"/>
      <c r="R19" s="10"/>
      <c r="S19" s="4"/>
      <c r="T19" s="10"/>
      <c r="U19" s="3"/>
      <c r="V19" s="3"/>
      <c r="W19" s="44">
        <f t="shared" si="3"/>
        <v>3</v>
      </c>
      <c r="X19" s="41">
        <f t="shared" si="2"/>
        <v>44800400</v>
      </c>
      <c r="Y19" s="218">
        <f t="shared" ref="Y19:Y27" si="6">W19/K19*100</f>
        <v>25</v>
      </c>
      <c r="Z19" s="242">
        <f t="shared" si="5"/>
        <v>13.82527843183242</v>
      </c>
      <c r="AA19" s="23"/>
      <c r="AB19" s="32"/>
      <c r="AC19" s="23"/>
      <c r="AD19" s="34"/>
      <c r="AE19" s="285"/>
    </row>
    <row r="20" spans="1:31" ht="43.5" customHeight="1" x14ac:dyDescent="0.25">
      <c r="A20" s="4">
        <v>7</v>
      </c>
      <c r="B20" s="3" t="s">
        <v>209</v>
      </c>
      <c r="C20" s="3" t="s">
        <v>150</v>
      </c>
      <c r="D20" s="5" t="s">
        <v>36</v>
      </c>
      <c r="E20" s="3" t="s">
        <v>37</v>
      </c>
      <c r="F20" s="4" t="s">
        <v>14</v>
      </c>
      <c r="G20" s="27"/>
      <c r="H20" s="28"/>
      <c r="I20" s="4"/>
      <c r="J20" s="28"/>
      <c r="K20" s="206">
        <v>12</v>
      </c>
      <c r="L20" s="17">
        <v>999998400</v>
      </c>
      <c r="M20" s="4">
        <v>12</v>
      </c>
      <c r="N20" s="10">
        <v>800016000</v>
      </c>
      <c r="O20" s="4">
        <v>3</v>
      </c>
      <c r="P20" s="10">
        <v>140139722</v>
      </c>
      <c r="Q20" s="4"/>
      <c r="R20" s="10"/>
      <c r="S20" s="4"/>
      <c r="T20" s="10"/>
      <c r="U20" s="3"/>
      <c r="V20" s="3"/>
      <c r="W20" s="44">
        <f t="shared" si="3"/>
        <v>3</v>
      </c>
      <c r="X20" s="41">
        <f t="shared" si="2"/>
        <v>140139722</v>
      </c>
      <c r="Y20" s="218">
        <f t="shared" si="6"/>
        <v>25</v>
      </c>
      <c r="Z20" s="242">
        <f t="shared" si="5"/>
        <v>17.517114907701846</v>
      </c>
      <c r="AA20" s="23"/>
      <c r="AB20" s="32"/>
      <c r="AC20" s="23"/>
      <c r="AD20" s="34"/>
      <c r="AE20" s="285"/>
    </row>
    <row r="21" spans="1:31" s="253" customFormat="1" ht="28.5" customHeight="1" x14ac:dyDescent="0.25">
      <c r="A21" s="245" t="s">
        <v>5</v>
      </c>
      <c r="B21" s="246" t="s">
        <v>214</v>
      </c>
      <c r="C21" s="246"/>
      <c r="D21" s="246" t="s">
        <v>46</v>
      </c>
      <c r="E21" s="246" t="s">
        <v>47</v>
      </c>
      <c r="F21" s="245" t="s">
        <v>14</v>
      </c>
      <c r="G21" s="245"/>
      <c r="H21" s="247"/>
      <c r="I21" s="245"/>
      <c r="J21" s="254"/>
      <c r="K21" s="248">
        <f>AVERAGE(K22:K24)</f>
        <v>12</v>
      </c>
      <c r="L21" s="247">
        <f>SUM(L22:L24)</f>
        <v>30688533900</v>
      </c>
      <c r="M21" s="245">
        <v>12</v>
      </c>
      <c r="N21" s="249">
        <f>SUM(N22:N24)</f>
        <v>26751832800</v>
      </c>
      <c r="O21" s="245">
        <v>3</v>
      </c>
      <c r="P21" s="249">
        <f>SUM(P22:P24)</f>
        <v>5835086234</v>
      </c>
      <c r="Q21" s="245"/>
      <c r="R21" s="249"/>
      <c r="S21" s="245"/>
      <c r="T21" s="249"/>
      <c r="U21" s="246"/>
      <c r="V21" s="246"/>
      <c r="W21" s="245">
        <f t="shared" si="3"/>
        <v>3</v>
      </c>
      <c r="X21" s="247">
        <f t="shared" si="2"/>
        <v>5835086234</v>
      </c>
      <c r="Y21" s="248">
        <f t="shared" si="6"/>
        <v>25</v>
      </c>
      <c r="Z21" s="261">
        <f t="shared" si="5"/>
        <v>21.811912019725245</v>
      </c>
      <c r="AA21" s="250"/>
      <c r="AB21" s="251"/>
      <c r="AC21" s="250"/>
      <c r="AD21" s="252"/>
      <c r="AE21" s="284"/>
    </row>
    <row r="22" spans="1:31" ht="28.5" customHeight="1" x14ac:dyDescent="0.25">
      <c r="A22" s="25">
        <v>8</v>
      </c>
      <c r="B22" s="8" t="s">
        <v>215</v>
      </c>
      <c r="C22" s="80" t="s">
        <v>48</v>
      </c>
      <c r="D22" s="347" t="s">
        <v>48</v>
      </c>
      <c r="E22" s="8" t="s">
        <v>49</v>
      </c>
      <c r="F22" s="25" t="s">
        <v>14</v>
      </c>
      <c r="G22" s="36"/>
      <c r="H22" s="29"/>
      <c r="I22" s="25"/>
      <c r="J22" s="29"/>
      <c r="K22" s="208">
        <v>12</v>
      </c>
      <c r="L22" s="209">
        <v>28649996000</v>
      </c>
      <c r="M22" s="25">
        <v>12</v>
      </c>
      <c r="N22" s="11">
        <v>24727295000</v>
      </c>
      <c r="O22" s="25">
        <v>3</v>
      </c>
      <c r="P22" s="11">
        <v>5652081730</v>
      </c>
      <c r="Q22" s="25"/>
      <c r="R22" s="11"/>
      <c r="S22" s="25"/>
      <c r="T22" s="11"/>
      <c r="U22" s="8"/>
      <c r="V22" s="8"/>
      <c r="W22" s="42">
        <f t="shared" si="3"/>
        <v>3</v>
      </c>
      <c r="X22" s="45">
        <f t="shared" si="2"/>
        <v>5652081730</v>
      </c>
      <c r="Y22" s="229">
        <f t="shared" si="6"/>
        <v>25</v>
      </c>
      <c r="Z22" s="258">
        <f t="shared" si="5"/>
        <v>22.857662878208068</v>
      </c>
      <c r="AA22" s="168"/>
      <c r="AB22" s="169"/>
      <c r="AC22" s="168"/>
      <c r="AD22" s="170"/>
      <c r="AE22" s="286"/>
    </row>
    <row r="23" spans="1:31" ht="17.25" customHeight="1" x14ac:dyDescent="0.25">
      <c r="A23" s="9"/>
      <c r="B23" s="7"/>
      <c r="C23" s="88" t="s">
        <v>155</v>
      </c>
      <c r="D23" s="348"/>
      <c r="E23" s="7"/>
      <c r="F23" s="9"/>
      <c r="G23" s="37"/>
      <c r="H23" s="192"/>
      <c r="I23" s="9"/>
      <c r="J23" s="30"/>
      <c r="K23" s="210"/>
      <c r="L23" s="211"/>
      <c r="M23" s="9"/>
      <c r="N23" s="12"/>
      <c r="O23" s="9"/>
      <c r="P23" s="12"/>
      <c r="Q23" s="9"/>
      <c r="R23" s="12"/>
      <c r="S23" s="9"/>
      <c r="T23" s="12"/>
      <c r="U23" s="7"/>
      <c r="V23" s="7"/>
      <c r="W23" s="46"/>
      <c r="X23" s="47"/>
      <c r="Y23" s="230"/>
      <c r="Z23" s="244"/>
      <c r="AA23" s="184"/>
      <c r="AB23" s="185"/>
      <c r="AC23" s="184"/>
      <c r="AD23" s="186"/>
      <c r="AE23" s="287"/>
    </row>
    <row r="24" spans="1:31" ht="28.5" customHeight="1" x14ac:dyDescent="0.25">
      <c r="A24" s="4">
        <v>9</v>
      </c>
      <c r="B24" s="3" t="s">
        <v>216</v>
      </c>
      <c r="C24" s="3" t="s">
        <v>156</v>
      </c>
      <c r="D24" s="3" t="s">
        <v>50</v>
      </c>
      <c r="E24" s="3" t="s">
        <v>51</v>
      </c>
      <c r="F24" s="4" t="s">
        <v>14</v>
      </c>
      <c r="G24" s="27"/>
      <c r="H24" s="28"/>
      <c r="I24" s="4"/>
      <c r="J24" s="28"/>
      <c r="K24" s="206">
        <v>12</v>
      </c>
      <c r="L24" s="17">
        <v>2038537900</v>
      </c>
      <c r="M24" s="4">
        <v>12</v>
      </c>
      <c r="N24" s="10">
        <v>2024537800</v>
      </c>
      <c r="O24" s="4">
        <v>3</v>
      </c>
      <c r="P24" s="10">
        <v>183004504</v>
      </c>
      <c r="Q24" s="4"/>
      <c r="R24" s="10"/>
      <c r="S24" s="4"/>
      <c r="T24" s="10"/>
      <c r="U24" s="3"/>
      <c r="V24" s="3"/>
      <c r="W24" s="44">
        <f t="shared" si="3"/>
        <v>3</v>
      </c>
      <c r="X24" s="41">
        <f t="shared" si="2"/>
        <v>183004504</v>
      </c>
      <c r="Y24" s="218">
        <f t="shared" si="6"/>
        <v>25</v>
      </c>
      <c r="Z24" s="242">
        <f t="shared" si="5"/>
        <v>9.0393226542868206</v>
      </c>
      <c r="AA24" s="23"/>
      <c r="AB24" s="32"/>
      <c r="AC24" s="23"/>
      <c r="AD24" s="34"/>
      <c r="AE24" s="285"/>
    </row>
    <row r="25" spans="1:31" s="276" customFormat="1" ht="41.25" customHeight="1" x14ac:dyDescent="0.25">
      <c r="A25" s="266"/>
      <c r="B25" s="267"/>
      <c r="C25" s="267" t="s">
        <v>151</v>
      </c>
      <c r="D25" s="267" t="s">
        <v>8</v>
      </c>
      <c r="E25" s="267" t="s">
        <v>12</v>
      </c>
      <c r="F25" s="266" t="s">
        <v>13</v>
      </c>
      <c r="G25" s="266">
        <v>100</v>
      </c>
      <c r="H25" s="268">
        <v>149426610000</v>
      </c>
      <c r="I25" s="266">
        <v>400</v>
      </c>
      <c r="J25" s="269">
        <v>72891062000</v>
      </c>
      <c r="K25" s="270">
        <v>100</v>
      </c>
      <c r="L25" s="269">
        <f>L26</f>
        <v>9885577650</v>
      </c>
      <c r="M25" s="266">
        <v>100</v>
      </c>
      <c r="N25" s="268">
        <f>N26</f>
        <v>11036027650</v>
      </c>
      <c r="O25" s="271">
        <f>(O26+O52)/(M26+M52)*M25</f>
        <v>15.126903553299492</v>
      </c>
      <c r="P25" s="268">
        <f>P26+P52</f>
        <v>99897825</v>
      </c>
      <c r="Q25" s="266"/>
      <c r="R25" s="268"/>
      <c r="S25" s="266"/>
      <c r="T25" s="268"/>
      <c r="U25" s="267"/>
      <c r="V25" s="267"/>
      <c r="W25" s="271">
        <f t="shared" si="3"/>
        <v>15.126903553299492</v>
      </c>
      <c r="X25" s="269">
        <f t="shared" si="2"/>
        <v>99897825</v>
      </c>
      <c r="Y25" s="272">
        <f t="shared" si="6"/>
        <v>15.126903553299492</v>
      </c>
      <c r="Z25" s="272">
        <f t="shared" si="5"/>
        <v>0.90519730620645911</v>
      </c>
      <c r="AA25" s="273">
        <f>I25+W25</f>
        <v>415.12690355329948</v>
      </c>
      <c r="AB25" s="274">
        <f>J25+X25</f>
        <v>72990959825</v>
      </c>
      <c r="AC25" s="275">
        <f>AA25/G25*100</f>
        <v>415.12690355329943</v>
      </c>
      <c r="AD25" s="273">
        <f>AB25/H25*100</f>
        <v>48.847363816257364</v>
      </c>
      <c r="AE25" s="283"/>
    </row>
    <row r="26" spans="1:31" s="253" customFormat="1" ht="41.25" customHeight="1" x14ac:dyDescent="0.25">
      <c r="A26" s="245" t="s">
        <v>260</v>
      </c>
      <c r="B26" s="246" t="s">
        <v>210</v>
      </c>
      <c r="C26" s="246"/>
      <c r="D26" s="246" t="s">
        <v>38</v>
      </c>
      <c r="E26" s="246" t="s">
        <v>39</v>
      </c>
      <c r="F26" s="245" t="s">
        <v>40</v>
      </c>
      <c r="G26" s="245"/>
      <c r="H26" s="247"/>
      <c r="I26" s="245"/>
      <c r="J26" s="247"/>
      <c r="K26" s="248">
        <f>K27+K32+K40</f>
        <v>1038</v>
      </c>
      <c r="L26" s="247">
        <f>L27+L40+L32</f>
        <v>9885577650</v>
      </c>
      <c r="M26" s="245">
        <f>M27+M32+M40</f>
        <v>1620</v>
      </c>
      <c r="N26" s="249">
        <f>N27+N32+N40</f>
        <v>11036027650</v>
      </c>
      <c r="O26" s="245">
        <f>O27+O32+O40</f>
        <v>6</v>
      </c>
      <c r="P26" s="249">
        <f>P27+P32+P40</f>
        <v>0</v>
      </c>
      <c r="Q26" s="245"/>
      <c r="R26" s="249"/>
      <c r="S26" s="245"/>
      <c r="T26" s="249"/>
      <c r="U26" s="246"/>
      <c r="V26" s="246"/>
      <c r="W26" s="245">
        <f t="shared" si="3"/>
        <v>6</v>
      </c>
      <c r="X26" s="247">
        <f t="shared" si="2"/>
        <v>0</v>
      </c>
      <c r="Y26" s="261">
        <f t="shared" si="6"/>
        <v>0.57803468208092479</v>
      </c>
      <c r="Z26" s="298">
        <f t="shared" si="5"/>
        <v>0</v>
      </c>
      <c r="AA26" s="250"/>
      <c r="AB26" s="251"/>
      <c r="AC26" s="250"/>
      <c r="AD26" s="252"/>
      <c r="AE26" s="284"/>
    </row>
    <row r="27" spans="1:31" s="78" customFormat="1" ht="20.25" customHeight="1" x14ac:dyDescent="0.25">
      <c r="A27" s="42">
        <v>10</v>
      </c>
      <c r="B27" s="43" t="s">
        <v>211</v>
      </c>
      <c r="C27" s="349" t="s">
        <v>152</v>
      </c>
      <c r="D27" s="349" t="s">
        <v>302</v>
      </c>
      <c r="E27" s="134" t="s">
        <v>279</v>
      </c>
      <c r="F27" s="135" t="s">
        <v>40</v>
      </c>
      <c r="G27" s="135"/>
      <c r="H27" s="77"/>
      <c r="I27" s="135"/>
      <c r="J27" s="77"/>
      <c r="K27" s="207">
        <f>SUM(K28:K31)</f>
        <v>63</v>
      </c>
      <c r="L27" s="77">
        <v>7180528450</v>
      </c>
      <c r="M27" s="135">
        <f>SUM(M28:M31)</f>
        <v>92</v>
      </c>
      <c r="N27" s="61">
        <v>7030978450</v>
      </c>
      <c r="O27" s="135">
        <f>SUM(O28:O31)</f>
        <v>6</v>
      </c>
      <c r="P27" s="61">
        <v>0</v>
      </c>
      <c r="Q27" s="135"/>
      <c r="R27" s="61"/>
      <c r="S27" s="135"/>
      <c r="T27" s="141"/>
      <c r="U27" s="134"/>
      <c r="V27" s="134"/>
      <c r="W27" s="44">
        <f t="shared" si="3"/>
        <v>6</v>
      </c>
      <c r="X27" s="41">
        <f t="shared" si="2"/>
        <v>0</v>
      </c>
      <c r="Y27" s="242">
        <f t="shared" si="6"/>
        <v>9.5238095238095237</v>
      </c>
      <c r="Z27" s="243">
        <f t="shared" si="5"/>
        <v>0</v>
      </c>
      <c r="AA27" s="74"/>
      <c r="AB27" s="75"/>
      <c r="AC27" s="74"/>
      <c r="AD27" s="76"/>
      <c r="AE27" s="342" t="s">
        <v>382</v>
      </c>
    </row>
    <row r="28" spans="1:31" s="6" customFormat="1" ht="30.75" customHeight="1" x14ac:dyDescent="0.25">
      <c r="A28" s="48"/>
      <c r="B28" s="49"/>
      <c r="C28" s="350"/>
      <c r="D28" s="350"/>
      <c r="E28" s="57" t="s">
        <v>303</v>
      </c>
      <c r="F28" s="58" t="s">
        <v>40</v>
      </c>
      <c r="G28" s="59"/>
      <c r="H28" s="60"/>
      <c r="I28" s="58"/>
      <c r="J28" s="60"/>
      <c r="K28" s="212">
        <v>2</v>
      </c>
      <c r="L28" s="114"/>
      <c r="M28" s="58">
        <v>2</v>
      </c>
      <c r="N28" s="61"/>
      <c r="O28" s="58">
        <v>0</v>
      </c>
      <c r="P28" s="61"/>
      <c r="Q28" s="58"/>
      <c r="R28" s="61"/>
      <c r="S28" s="58"/>
      <c r="T28" s="61"/>
      <c r="U28" s="57"/>
      <c r="V28" s="57"/>
      <c r="W28" s="58">
        <f t="shared" si="3"/>
        <v>0</v>
      </c>
      <c r="X28" s="114"/>
      <c r="Y28" s="212"/>
      <c r="Z28" s="259"/>
      <c r="AA28" s="62"/>
      <c r="AB28" s="63"/>
      <c r="AC28" s="62"/>
      <c r="AD28" s="64"/>
      <c r="AE28" s="343"/>
    </row>
    <row r="29" spans="1:31" s="180" customFormat="1" ht="30.75" customHeight="1" x14ac:dyDescent="0.25">
      <c r="A29" s="48"/>
      <c r="B29" s="49"/>
      <c r="C29" s="350"/>
      <c r="D29" s="350"/>
      <c r="E29" s="65" t="s">
        <v>304</v>
      </c>
      <c r="F29" s="66" t="s">
        <v>40</v>
      </c>
      <c r="G29" s="67"/>
      <c r="H29" s="68"/>
      <c r="I29" s="66"/>
      <c r="J29" s="68"/>
      <c r="K29" s="213">
        <v>0</v>
      </c>
      <c r="L29" s="70"/>
      <c r="M29" s="66">
        <v>24</v>
      </c>
      <c r="N29" s="69"/>
      <c r="O29" s="66">
        <v>0</v>
      </c>
      <c r="P29" s="69"/>
      <c r="Q29" s="66"/>
      <c r="R29" s="69"/>
      <c r="S29" s="66"/>
      <c r="T29" s="69"/>
      <c r="U29" s="65"/>
      <c r="V29" s="65"/>
      <c r="W29" s="66">
        <f t="shared" si="3"/>
        <v>0</v>
      </c>
      <c r="X29" s="70"/>
      <c r="Y29" s="213"/>
      <c r="Z29" s="262"/>
      <c r="AA29" s="71"/>
      <c r="AB29" s="72"/>
      <c r="AC29" s="71"/>
      <c r="AD29" s="73"/>
      <c r="AE29" s="343"/>
    </row>
    <row r="30" spans="1:31" s="6" customFormat="1" ht="30.75" customHeight="1" x14ac:dyDescent="0.25">
      <c r="A30" s="48"/>
      <c r="B30" s="49"/>
      <c r="C30" s="350"/>
      <c r="D30" s="350"/>
      <c r="E30" s="49" t="s">
        <v>305</v>
      </c>
      <c r="F30" s="48" t="s">
        <v>40</v>
      </c>
      <c r="G30" s="56"/>
      <c r="H30" s="51"/>
      <c r="I30" s="48"/>
      <c r="J30" s="51"/>
      <c r="K30" s="214">
        <v>53</v>
      </c>
      <c r="L30" s="53"/>
      <c r="M30" s="48">
        <v>53</v>
      </c>
      <c r="N30" s="52"/>
      <c r="O30" s="48">
        <v>0</v>
      </c>
      <c r="P30" s="52"/>
      <c r="Q30" s="48"/>
      <c r="R30" s="52"/>
      <c r="S30" s="48"/>
      <c r="T30" s="52"/>
      <c r="U30" s="49"/>
      <c r="V30" s="49"/>
      <c r="W30" s="155">
        <f t="shared" si="3"/>
        <v>0</v>
      </c>
      <c r="X30" s="200"/>
      <c r="Y30" s="213"/>
      <c r="Z30" s="262"/>
      <c r="AA30" s="24"/>
      <c r="AB30" s="33"/>
      <c r="AC30" s="24"/>
      <c r="AD30" s="35"/>
      <c r="AE30" s="343"/>
    </row>
    <row r="31" spans="1:31" s="6" customFormat="1" ht="30" customHeight="1" x14ac:dyDescent="0.25">
      <c r="A31" s="46"/>
      <c r="B31" s="181"/>
      <c r="C31" s="351"/>
      <c r="D31" s="351"/>
      <c r="E31" s="104" t="s">
        <v>306</v>
      </c>
      <c r="F31" s="103" t="s">
        <v>40</v>
      </c>
      <c r="G31" s="105"/>
      <c r="H31" s="109"/>
      <c r="I31" s="103"/>
      <c r="J31" s="106"/>
      <c r="K31" s="215">
        <v>8</v>
      </c>
      <c r="L31" s="216"/>
      <c r="M31" s="103">
        <v>13</v>
      </c>
      <c r="N31" s="107"/>
      <c r="O31" s="103">
        <v>6</v>
      </c>
      <c r="P31" s="107"/>
      <c r="Q31" s="103"/>
      <c r="R31" s="107"/>
      <c r="S31" s="103"/>
      <c r="T31" s="107"/>
      <c r="U31" s="104"/>
      <c r="V31" s="104"/>
      <c r="W31" s="46">
        <f t="shared" si="3"/>
        <v>6</v>
      </c>
      <c r="X31" s="47"/>
      <c r="Y31" s="230"/>
      <c r="Z31" s="244"/>
      <c r="AA31" s="94"/>
      <c r="AB31" s="95"/>
      <c r="AC31" s="94"/>
      <c r="AD31" s="96"/>
      <c r="AE31" s="344"/>
    </row>
    <row r="32" spans="1:31" s="6" customFormat="1" ht="25.5" x14ac:dyDescent="0.25">
      <c r="A32" s="42">
        <v>11</v>
      </c>
      <c r="B32" s="43" t="s">
        <v>212</v>
      </c>
      <c r="C32" s="349" t="s">
        <v>153</v>
      </c>
      <c r="D32" s="349" t="s">
        <v>41</v>
      </c>
      <c r="E32" s="49" t="s">
        <v>280</v>
      </c>
      <c r="F32" s="48" t="s">
        <v>314</v>
      </c>
      <c r="G32" s="56"/>
      <c r="H32" s="50"/>
      <c r="I32" s="48"/>
      <c r="J32" s="51"/>
      <c r="K32" s="214">
        <f>SUM(K33:K39)</f>
        <v>741</v>
      </c>
      <c r="L32" s="53">
        <v>995578700</v>
      </c>
      <c r="M32" s="48">
        <f>SUM(M33:M39)</f>
        <v>1228</v>
      </c>
      <c r="N32" s="61">
        <v>1595578700</v>
      </c>
      <c r="O32" s="48">
        <f>SUM(O33:O39)</f>
        <v>0</v>
      </c>
      <c r="P32" s="61">
        <v>0</v>
      </c>
      <c r="Q32" s="48"/>
      <c r="R32" s="61"/>
      <c r="S32" s="48"/>
      <c r="T32" s="52"/>
      <c r="U32" s="49"/>
      <c r="V32" s="49"/>
      <c r="W32" s="44">
        <f t="shared" si="3"/>
        <v>0</v>
      </c>
      <c r="X32" s="41">
        <f t="shared" si="2"/>
        <v>0</v>
      </c>
      <c r="Y32" s="218">
        <f t="shared" ref="Y32" si="7">W32/K32*100</f>
        <v>0</v>
      </c>
      <c r="Z32" s="243">
        <f t="shared" si="5"/>
        <v>0</v>
      </c>
      <c r="AA32" s="24"/>
      <c r="AB32" s="33"/>
      <c r="AC32" s="24"/>
      <c r="AD32" s="35"/>
      <c r="AE32" s="291" t="s">
        <v>383</v>
      </c>
    </row>
    <row r="33" spans="1:31" s="6" customFormat="1" ht="17.25" customHeight="1" x14ac:dyDescent="0.25">
      <c r="A33" s="48"/>
      <c r="B33" s="49"/>
      <c r="C33" s="350"/>
      <c r="D33" s="350"/>
      <c r="E33" s="57" t="s">
        <v>307</v>
      </c>
      <c r="F33" s="58" t="s">
        <v>42</v>
      </c>
      <c r="G33" s="136"/>
      <c r="H33" s="60"/>
      <c r="I33" s="58"/>
      <c r="J33" s="60"/>
      <c r="K33" s="212">
        <v>64</v>
      </c>
      <c r="L33" s="114"/>
      <c r="M33" s="58">
        <v>64</v>
      </c>
      <c r="N33" s="61"/>
      <c r="O33" s="58">
        <v>0</v>
      </c>
      <c r="P33" s="61"/>
      <c r="Q33" s="58"/>
      <c r="R33" s="61"/>
      <c r="S33" s="58"/>
      <c r="T33" s="61"/>
      <c r="U33" s="57"/>
      <c r="V33" s="57"/>
      <c r="W33" s="58">
        <f t="shared" si="3"/>
        <v>0</v>
      </c>
      <c r="X33" s="114"/>
      <c r="Y33" s="212"/>
      <c r="Z33" s="259"/>
      <c r="AA33" s="62"/>
      <c r="AB33" s="63"/>
      <c r="AC33" s="62"/>
      <c r="AD33" s="64"/>
      <c r="AE33" s="289"/>
    </row>
    <row r="34" spans="1:31" s="6" customFormat="1" ht="17.25" customHeight="1" x14ac:dyDescent="0.25">
      <c r="A34" s="48"/>
      <c r="B34" s="49"/>
      <c r="C34" s="350"/>
      <c r="D34" s="350"/>
      <c r="E34" s="65" t="s">
        <v>308</v>
      </c>
      <c r="F34" s="66" t="s">
        <v>42</v>
      </c>
      <c r="G34" s="137"/>
      <c r="H34" s="108"/>
      <c r="I34" s="66"/>
      <c r="J34" s="68"/>
      <c r="K34" s="213">
        <v>47</v>
      </c>
      <c r="L34" s="70"/>
      <c r="M34" s="66">
        <v>47</v>
      </c>
      <c r="N34" s="69"/>
      <c r="O34" s="66">
        <v>0</v>
      </c>
      <c r="P34" s="69"/>
      <c r="Q34" s="66"/>
      <c r="R34" s="69"/>
      <c r="S34" s="66"/>
      <c r="T34" s="69"/>
      <c r="U34" s="65"/>
      <c r="V34" s="65"/>
      <c r="W34" s="66">
        <f t="shared" si="3"/>
        <v>0</v>
      </c>
      <c r="X34" s="70"/>
      <c r="Y34" s="213"/>
      <c r="Z34" s="262"/>
      <c r="AA34" s="71"/>
      <c r="AB34" s="72"/>
      <c r="AC34" s="71"/>
      <c r="AD34" s="73"/>
      <c r="AE34" s="290"/>
    </row>
    <row r="35" spans="1:31" s="6" customFormat="1" ht="28.5" customHeight="1" x14ac:dyDescent="0.25">
      <c r="A35" s="48"/>
      <c r="B35" s="49"/>
      <c r="C35" s="350"/>
      <c r="D35" s="350"/>
      <c r="E35" s="65" t="s">
        <v>309</v>
      </c>
      <c r="F35" s="66" t="s">
        <v>42</v>
      </c>
      <c r="G35" s="137"/>
      <c r="H35" s="108"/>
      <c r="I35" s="66"/>
      <c r="J35" s="68"/>
      <c r="K35" s="213">
        <v>500</v>
      </c>
      <c r="L35" s="70"/>
      <c r="M35" s="66">
        <v>936</v>
      </c>
      <c r="N35" s="69"/>
      <c r="O35" s="66">
        <v>0</v>
      </c>
      <c r="P35" s="69"/>
      <c r="Q35" s="66"/>
      <c r="R35" s="69"/>
      <c r="S35" s="66"/>
      <c r="T35" s="69"/>
      <c r="U35" s="65"/>
      <c r="V35" s="65"/>
      <c r="W35" s="66">
        <f t="shared" si="3"/>
        <v>0</v>
      </c>
      <c r="X35" s="70"/>
      <c r="Y35" s="213"/>
      <c r="Z35" s="262"/>
      <c r="AA35" s="71"/>
      <c r="AB35" s="72"/>
      <c r="AC35" s="71"/>
      <c r="AD35" s="73"/>
      <c r="AE35" s="290"/>
    </row>
    <row r="36" spans="1:31" s="6" customFormat="1" ht="18" customHeight="1" x14ac:dyDescent="0.25">
      <c r="A36" s="48"/>
      <c r="B36" s="49"/>
      <c r="C36" s="350"/>
      <c r="D36" s="350"/>
      <c r="E36" s="65" t="s">
        <v>310</v>
      </c>
      <c r="F36" s="66" t="s">
        <v>42</v>
      </c>
      <c r="G36" s="137"/>
      <c r="H36" s="108"/>
      <c r="I36" s="66"/>
      <c r="J36" s="68"/>
      <c r="K36" s="213">
        <v>95</v>
      </c>
      <c r="L36" s="70"/>
      <c r="M36" s="66">
        <v>85</v>
      </c>
      <c r="N36" s="69"/>
      <c r="O36" s="66">
        <v>0</v>
      </c>
      <c r="P36" s="69"/>
      <c r="Q36" s="66"/>
      <c r="R36" s="69"/>
      <c r="S36" s="66"/>
      <c r="T36" s="69"/>
      <c r="U36" s="65"/>
      <c r="V36" s="65"/>
      <c r="W36" s="66">
        <f t="shared" si="3"/>
        <v>0</v>
      </c>
      <c r="X36" s="70"/>
      <c r="Y36" s="213"/>
      <c r="Z36" s="262"/>
      <c r="AA36" s="71"/>
      <c r="AB36" s="72"/>
      <c r="AC36" s="71"/>
      <c r="AD36" s="73"/>
      <c r="AE36" s="290"/>
    </row>
    <row r="37" spans="1:31" s="6" customFormat="1" ht="18" customHeight="1" x14ac:dyDescent="0.25">
      <c r="A37" s="48"/>
      <c r="B37" s="49"/>
      <c r="C37" s="350"/>
      <c r="D37" s="350"/>
      <c r="E37" s="65" t="s">
        <v>311</v>
      </c>
      <c r="F37" s="66" t="s">
        <v>40</v>
      </c>
      <c r="G37" s="137"/>
      <c r="H37" s="108"/>
      <c r="I37" s="66"/>
      <c r="J37" s="68"/>
      <c r="K37" s="213">
        <v>0</v>
      </c>
      <c r="L37" s="70"/>
      <c r="M37" s="66">
        <v>1</v>
      </c>
      <c r="N37" s="69"/>
      <c r="O37" s="66">
        <v>0</v>
      </c>
      <c r="P37" s="69"/>
      <c r="Q37" s="66"/>
      <c r="R37" s="69"/>
      <c r="S37" s="66"/>
      <c r="T37" s="69"/>
      <c r="U37" s="65"/>
      <c r="V37" s="65"/>
      <c r="W37" s="155">
        <f t="shared" si="3"/>
        <v>0</v>
      </c>
      <c r="X37" s="200"/>
      <c r="Y37" s="231"/>
      <c r="Z37" s="263"/>
      <c r="AA37" s="71"/>
      <c r="AB37" s="72"/>
      <c r="AC37" s="71"/>
      <c r="AD37" s="73"/>
      <c r="AE37" s="290"/>
    </row>
    <row r="38" spans="1:31" s="6" customFormat="1" ht="15.75" customHeight="1" x14ac:dyDescent="0.25">
      <c r="A38" s="48"/>
      <c r="B38" s="49"/>
      <c r="C38" s="350"/>
      <c r="D38" s="350"/>
      <c r="E38" s="65" t="s">
        <v>312</v>
      </c>
      <c r="F38" s="66" t="s">
        <v>42</v>
      </c>
      <c r="G38" s="137"/>
      <c r="H38" s="108"/>
      <c r="I38" s="66"/>
      <c r="J38" s="68"/>
      <c r="K38" s="213">
        <v>0</v>
      </c>
      <c r="L38" s="70"/>
      <c r="M38" s="66">
        <v>72</v>
      </c>
      <c r="N38" s="69"/>
      <c r="O38" s="66">
        <v>0</v>
      </c>
      <c r="P38" s="69"/>
      <c r="Q38" s="66"/>
      <c r="R38" s="69"/>
      <c r="S38" s="66"/>
      <c r="T38" s="69"/>
      <c r="U38" s="65"/>
      <c r="V38" s="65"/>
      <c r="W38" s="66">
        <f t="shared" si="3"/>
        <v>0</v>
      </c>
      <c r="X38" s="70"/>
      <c r="Y38" s="213"/>
      <c r="Z38" s="262"/>
      <c r="AA38" s="71"/>
      <c r="AB38" s="72"/>
      <c r="AC38" s="71"/>
      <c r="AD38" s="73"/>
      <c r="AE38" s="290"/>
    </row>
    <row r="39" spans="1:31" s="6" customFormat="1" ht="18" customHeight="1" x14ac:dyDescent="0.25">
      <c r="A39" s="155"/>
      <c r="B39" s="181"/>
      <c r="C39" s="351"/>
      <c r="D39" s="351"/>
      <c r="E39" s="144" t="s">
        <v>313</v>
      </c>
      <c r="F39" s="120" t="s">
        <v>43</v>
      </c>
      <c r="G39" s="193"/>
      <c r="H39" s="194"/>
      <c r="I39" s="120"/>
      <c r="J39" s="191"/>
      <c r="K39" s="217">
        <v>35</v>
      </c>
      <c r="L39" s="121"/>
      <c r="M39" s="120">
        <v>23</v>
      </c>
      <c r="N39" s="145"/>
      <c r="O39" s="120">
        <v>0</v>
      </c>
      <c r="P39" s="145"/>
      <c r="Q39" s="120"/>
      <c r="R39" s="145"/>
      <c r="S39" s="120"/>
      <c r="T39" s="145"/>
      <c r="U39" s="144"/>
      <c r="V39" s="144"/>
      <c r="W39" s="46">
        <f t="shared" si="3"/>
        <v>0</v>
      </c>
      <c r="X39" s="47"/>
      <c r="Y39" s="214"/>
      <c r="Z39" s="264"/>
      <c r="AA39" s="146"/>
      <c r="AB39" s="147"/>
      <c r="AC39" s="146"/>
      <c r="AD39" s="148"/>
      <c r="AE39" s="293"/>
    </row>
    <row r="40" spans="1:31" s="6" customFormat="1" ht="25.5" x14ac:dyDescent="0.25">
      <c r="A40" s="42">
        <v>12</v>
      </c>
      <c r="B40" s="43" t="s">
        <v>213</v>
      </c>
      <c r="C40" s="349" t="s">
        <v>154</v>
      </c>
      <c r="D40" s="349" t="s">
        <v>44</v>
      </c>
      <c r="E40" s="5" t="s">
        <v>281</v>
      </c>
      <c r="F40" s="44" t="s">
        <v>298</v>
      </c>
      <c r="G40" s="54"/>
      <c r="H40" s="195"/>
      <c r="I40" s="44"/>
      <c r="J40" s="55"/>
      <c r="K40" s="218">
        <f>SUM(K41:K51)</f>
        <v>234</v>
      </c>
      <c r="L40" s="41">
        <v>1709470500</v>
      </c>
      <c r="M40" s="44">
        <f>SUM(M41:M51)</f>
        <v>300</v>
      </c>
      <c r="N40" s="15">
        <v>2409470500</v>
      </c>
      <c r="O40" s="44">
        <f>SUM(O41:O51)</f>
        <v>0</v>
      </c>
      <c r="P40" s="15">
        <v>0</v>
      </c>
      <c r="Q40" s="44"/>
      <c r="R40" s="15"/>
      <c r="S40" s="44"/>
      <c r="T40" s="15"/>
      <c r="U40" s="5"/>
      <c r="V40" s="5"/>
      <c r="W40" s="44">
        <f t="shared" si="3"/>
        <v>0</v>
      </c>
      <c r="X40" s="41">
        <f t="shared" si="2"/>
        <v>0</v>
      </c>
      <c r="Y40" s="218">
        <f t="shared" ref="Y40" si="8">W40/K40*100</f>
        <v>0</v>
      </c>
      <c r="Z40" s="243">
        <f t="shared" si="5"/>
        <v>0</v>
      </c>
      <c r="AA40" s="23"/>
      <c r="AB40" s="32"/>
      <c r="AC40" s="23"/>
      <c r="AD40" s="34"/>
      <c r="AE40" s="285" t="s">
        <v>384</v>
      </c>
    </row>
    <row r="41" spans="1:31" s="6" customFormat="1" x14ac:dyDescent="0.25">
      <c r="A41" s="48"/>
      <c r="B41" s="49"/>
      <c r="C41" s="350"/>
      <c r="D41" s="350"/>
      <c r="E41" s="57" t="s">
        <v>315</v>
      </c>
      <c r="F41" s="58" t="s">
        <v>40</v>
      </c>
      <c r="G41" s="59"/>
      <c r="H41" s="60"/>
      <c r="I41" s="58"/>
      <c r="J41" s="60"/>
      <c r="K41" s="212">
        <v>30</v>
      </c>
      <c r="L41" s="114"/>
      <c r="M41" s="58">
        <v>81</v>
      </c>
      <c r="N41" s="61"/>
      <c r="O41" s="58">
        <v>0</v>
      </c>
      <c r="P41" s="61"/>
      <c r="Q41" s="58"/>
      <c r="R41" s="61"/>
      <c r="S41" s="58"/>
      <c r="T41" s="61"/>
      <c r="U41" s="57"/>
      <c r="V41" s="57"/>
      <c r="W41" s="58">
        <f t="shared" si="3"/>
        <v>0</v>
      </c>
      <c r="X41" s="114"/>
      <c r="Y41" s="212"/>
      <c r="Z41" s="259"/>
      <c r="AA41" s="62"/>
      <c r="AB41" s="63"/>
      <c r="AC41" s="62"/>
      <c r="AD41" s="64"/>
      <c r="AE41" s="289"/>
    </row>
    <row r="42" spans="1:31" s="6" customFormat="1" ht="26.25" customHeight="1" x14ac:dyDescent="0.25">
      <c r="A42" s="48"/>
      <c r="B42" s="49"/>
      <c r="C42" s="350"/>
      <c r="D42" s="350"/>
      <c r="E42" s="65" t="s">
        <v>316</v>
      </c>
      <c r="F42" s="66" t="s">
        <v>40</v>
      </c>
      <c r="G42" s="67"/>
      <c r="H42" s="108"/>
      <c r="I42" s="66"/>
      <c r="J42" s="68"/>
      <c r="K42" s="213">
        <v>0</v>
      </c>
      <c r="L42" s="70"/>
      <c r="M42" s="66">
        <v>6</v>
      </c>
      <c r="N42" s="69"/>
      <c r="O42" s="66">
        <v>0</v>
      </c>
      <c r="P42" s="69"/>
      <c r="Q42" s="66"/>
      <c r="R42" s="69"/>
      <c r="S42" s="66"/>
      <c r="T42" s="69"/>
      <c r="U42" s="65"/>
      <c r="V42" s="65"/>
      <c r="W42" s="66">
        <f t="shared" si="3"/>
        <v>0</v>
      </c>
      <c r="X42" s="70"/>
      <c r="Y42" s="213"/>
      <c r="Z42" s="262"/>
      <c r="AA42" s="71"/>
      <c r="AB42" s="72"/>
      <c r="AC42" s="71"/>
      <c r="AD42" s="73"/>
      <c r="AE42" s="290"/>
    </row>
    <row r="43" spans="1:31" s="6" customFormat="1" ht="30" customHeight="1" x14ac:dyDescent="0.25">
      <c r="A43" s="48"/>
      <c r="B43" s="49"/>
      <c r="C43" s="350"/>
      <c r="D43" s="350"/>
      <c r="E43" s="65" t="s">
        <v>317</v>
      </c>
      <c r="F43" s="66" t="s">
        <v>40</v>
      </c>
      <c r="G43" s="67"/>
      <c r="H43" s="108"/>
      <c r="I43" s="66"/>
      <c r="J43" s="68"/>
      <c r="K43" s="213">
        <v>40</v>
      </c>
      <c r="L43" s="70"/>
      <c r="M43" s="66">
        <v>45</v>
      </c>
      <c r="N43" s="69"/>
      <c r="O43" s="66">
        <v>0</v>
      </c>
      <c r="P43" s="69"/>
      <c r="Q43" s="66"/>
      <c r="R43" s="69"/>
      <c r="S43" s="66"/>
      <c r="T43" s="69"/>
      <c r="U43" s="65"/>
      <c r="V43" s="65"/>
      <c r="W43" s="66">
        <f t="shared" si="3"/>
        <v>0</v>
      </c>
      <c r="X43" s="70"/>
      <c r="Y43" s="213"/>
      <c r="Z43" s="262"/>
      <c r="AA43" s="71"/>
      <c r="AB43" s="72"/>
      <c r="AC43" s="71"/>
      <c r="AD43" s="73"/>
      <c r="AE43" s="290"/>
    </row>
    <row r="44" spans="1:31" s="6" customFormat="1" ht="30" customHeight="1" x14ac:dyDescent="0.25">
      <c r="A44" s="48"/>
      <c r="B44" s="49"/>
      <c r="C44" s="350"/>
      <c r="D44" s="350"/>
      <c r="E44" s="65" t="s">
        <v>282</v>
      </c>
      <c r="F44" s="66" t="s">
        <v>40</v>
      </c>
      <c r="G44" s="67"/>
      <c r="H44" s="108"/>
      <c r="I44" s="66"/>
      <c r="J44" s="68"/>
      <c r="K44" s="213">
        <v>4</v>
      </c>
      <c r="L44" s="70"/>
      <c r="M44" s="66">
        <v>2</v>
      </c>
      <c r="N44" s="69"/>
      <c r="O44" s="66">
        <v>0</v>
      </c>
      <c r="P44" s="69"/>
      <c r="Q44" s="66"/>
      <c r="R44" s="69"/>
      <c r="S44" s="66"/>
      <c r="T44" s="69"/>
      <c r="U44" s="65"/>
      <c r="V44" s="65"/>
      <c r="W44" s="66">
        <f t="shared" si="3"/>
        <v>0</v>
      </c>
      <c r="X44" s="70"/>
      <c r="Y44" s="213"/>
      <c r="Z44" s="262"/>
      <c r="AA44" s="71"/>
      <c r="AB44" s="72"/>
      <c r="AC44" s="71"/>
      <c r="AD44" s="73"/>
      <c r="AE44" s="290"/>
    </row>
    <row r="45" spans="1:31" s="6" customFormat="1" x14ac:dyDescent="0.25">
      <c r="A45" s="48"/>
      <c r="B45" s="49"/>
      <c r="C45" s="350"/>
      <c r="D45" s="350"/>
      <c r="E45" s="65" t="s">
        <v>318</v>
      </c>
      <c r="F45" s="66" t="s">
        <v>29</v>
      </c>
      <c r="G45" s="67"/>
      <c r="H45" s="108"/>
      <c r="I45" s="66"/>
      <c r="J45" s="68"/>
      <c r="K45" s="213">
        <v>30</v>
      </c>
      <c r="L45" s="70"/>
      <c r="M45" s="66">
        <v>31</v>
      </c>
      <c r="N45" s="69"/>
      <c r="O45" s="66">
        <v>0</v>
      </c>
      <c r="P45" s="69"/>
      <c r="Q45" s="66"/>
      <c r="R45" s="69"/>
      <c r="S45" s="66"/>
      <c r="T45" s="69"/>
      <c r="U45" s="65"/>
      <c r="V45" s="65"/>
      <c r="W45" s="66">
        <f t="shared" si="3"/>
        <v>0</v>
      </c>
      <c r="X45" s="70"/>
      <c r="Y45" s="213"/>
      <c r="Z45" s="262"/>
      <c r="AA45" s="71"/>
      <c r="AB45" s="72"/>
      <c r="AC45" s="71"/>
      <c r="AD45" s="73"/>
      <c r="AE45" s="290"/>
    </row>
    <row r="46" spans="1:31" s="6" customFormat="1" x14ac:dyDescent="0.25">
      <c r="A46" s="48"/>
      <c r="B46" s="49"/>
      <c r="C46" s="350"/>
      <c r="D46" s="350"/>
      <c r="E46" s="65" t="s">
        <v>319</v>
      </c>
      <c r="F46" s="66" t="s">
        <v>40</v>
      </c>
      <c r="G46" s="67"/>
      <c r="H46" s="108"/>
      <c r="I46" s="66"/>
      <c r="J46" s="68"/>
      <c r="K46" s="213">
        <v>25</v>
      </c>
      <c r="L46" s="70"/>
      <c r="M46" s="66">
        <v>26</v>
      </c>
      <c r="N46" s="69"/>
      <c r="O46" s="66">
        <v>0</v>
      </c>
      <c r="P46" s="69"/>
      <c r="Q46" s="66"/>
      <c r="R46" s="69"/>
      <c r="S46" s="66"/>
      <c r="T46" s="69"/>
      <c r="U46" s="65"/>
      <c r="V46" s="65"/>
      <c r="W46" s="66">
        <f t="shared" si="3"/>
        <v>0</v>
      </c>
      <c r="X46" s="70"/>
      <c r="Y46" s="213"/>
      <c r="Z46" s="262"/>
      <c r="AA46" s="71"/>
      <c r="AB46" s="72"/>
      <c r="AC46" s="71"/>
      <c r="AD46" s="73"/>
      <c r="AE46" s="290"/>
    </row>
    <row r="47" spans="1:31" s="6" customFormat="1" ht="25.5" x14ac:dyDescent="0.25">
      <c r="A47" s="48"/>
      <c r="B47" s="49"/>
      <c r="C47" s="350"/>
      <c r="D47" s="350"/>
      <c r="E47" s="65" t="s">
        <v>320</v>
      </c>
      <c r="F47" s="66" t="s">
        <v>40</v>
      </c>
      <c r="G47" s="67"/>
      <c r="H47" s="108"/>
      <c r="I47" s="66"/>
      <c r="J47" s="68"/>
      <c r="K47" s="213">
        <v>40</v>
      </c>
      <c r="L47" s="70"/>
      <c r="M47" s="66">
        <v>40</v>
      </c>
      <c r="N47" s="69"/>
      <c r="O47" s="66">
        <v>0</v>
      </c>
      <c r="P47" s="69"/>
      <c r="Q47" s="66"/>
      <c r="R47" s="69"/>
      <c r="S47" s="66"/>
      <c r="T47" s="69"/>
      <c r="U47" s="65"/>
      <c r="V47" s="65"/>
      <c r="W47" s="66">
        <f t="shared" si="3"/>
        <v>0</v>
      </c>
      <c r="X47" s="70"/>
      <c r="Y47" s="213"/>
      <c r="Z47" s="262"/>
      <c r="AA47" s="71"/>
      <c r="AB47" s="72"/>
      <c r="AC47" s="71"/>
      <c r="AD47" s="73"/>
      <c r="AE47" s="290"/>
    </row>
    <row r="48" spans="1:31" s="6" customFormat="1" x14ac:dyDescent="0.25">
      <c r="A48" s="48"/>
      <c r="B48" s="49"/>
      <c r="C48" s="350"/>
      <c r="D48" s="350"/>
      <c r="E48" s="65" t="s">
        <v>45</v>
      </c>
      <c r="F48" s="66" t="s">
        <v>42</v>
      </c>
      <c r="G48" s="67"/>
      <c r="H48" s="108"/>
      <c r="I48" s="66"/>
      <c r="J48" s="68"/>
      <c r="K48" s="213">
        <v>65</v>
      </c>
      <c r="L48" s="70"/>
      <c r="M48" s="66">
        <v>61</v>
      </c>
      <c r="N48" s="69"/>
      <c r="O48" s="66">
        <v>0</v>
      </c>
      <c r="P48" s="69"/>
      <c r="Q48" s="66"/>
      <c r="R48" s="69"/>
      <c r="S48" s="66"/>
      <c r="T48" s="69"/>
      <c r="U48" s="65"/>
      <c r="V48" s="65"/>
      <c r="W48" s="66">
        <f t="shared" si="3"/>
        <v>0</v>
      </c>
      <c r="X48" s="70"/>
      <c r="Y48" s="213"/>
      <c r="Z48" s="262"/>
      <c r="AA48" s="71"/>
      <c r="AB48" s="72"/>
      <c r="AC48" s="71"/>
      <c r="AD48" s="73"/>
      <c r="AE48" s="290"/>
    </row>
    <row r="49" spans="1:31" s="6" customFormat="1" x14ac:dyDescent="0.25">
      <c r="A49" s="48"/>
      <c r="B49" s="49"/>
      <c r="C49" s="350"/>
      <c r="D49" s="350"/>
      <c r="E49" s="65" t="s">
        <v>283</v>
      </c>
      <c r="F49" s="66" t="s">
        <v>40</v>
      </c>
      <c r="G49" s="67"/>
      <c r="H49" s="108"/>
      <c r="I49" s="66"/>
      <c r="J49" s="68"/>
      <c r="K49" s="213">
        <v>0</v>
      </c>
      <c r="L49" s="70"/>
      <c r="M49" s="66">
        <v>3</v>
      </c>
      <c r="N49" s="69"/>
      <c r="O49" s="66">
        <v>0</v>
      </c>
      <c r="P49" s="69"/>
      <c r="Q49" s="66"/>
      <c r="R49" s="69"/>
      <c r="S49" s="66"/>
      <c r="T49" s="69"/>
      <c r="U49" s="65"/>
      <c r="V49" s="65"/>
      <c r="W49" s="155">
        <f t="shared" si="3"/>
        <v>0</v>
      </c>
      <c r="X49" s="200"/>
      <c r="Y49" s="231"/>
      <c r="Z49" s="263"/>
      <c r="AA49" s="71"/>
      <c r="AB49" s="72"/>
      <c r="AC49" s="71"/>
      <c r="AD49" s="73"/>
      <c r="AE49" s="290"/>
    </row>
    <row r="50" spans="1:31" s="6" customFormat="1" x14ac:dyDescent="0.25">
      <c r="A50" s="48"/>
      <c r="B50" s="49"/>
      <c r="C50" s="350"/>
      <c r="D50" s="350"/>
      <c r="E50" s="65" t="s">
        <v>321</v>
      </c>
      <c r="F50" s="66" t="s">
        <v>40</v>
      </c>
      <c r="G50" s="67"/>
      <c r="H50" s="108"/>
      <c r="I50" s="66"/>
      <c r="J50" s="68"/>
      <c r="K50" s="213">
        <v>0</v>
      </c>
      <c r="L50" s="70"/>
      <c r="M50" s="66">
        <v>1</v>
      </c>
      <c r="N50" s="69"/>
      <c r="O50" s="66">
        <v>0</v>
      </c>
      <c r="P50" s="69"/>
      <c r="Q50" s="66"/>
      <c r="R50" s="69"/>
      <c r="S50" s="66"/>
      <c r="T50" s="69"/>
      <c r="U50" s="65"/>
      <c r="V50" s="65"/>
      <c r="W50" s="66">
        <f t="shared" si="3"/>
        <v>0</v>
      </c>
      <c r="X50" s="70"/>
      <c r="Y50" s="213"/>
      <c r="Z50" s="262"/>
      <c r="AA50" s="71"/>
      <c r="AB50" s="72"/>
      <c r="AC50" s="71"/>
      <c r="AD50" s="73"/>
      <c r="AE50" s="290"/>
    </row>
    <row r="51" spans="1:31" s="6" customFormat="1" x14ac:dyDescent="0.25">
      <c r="A51" s="46"/>
      <c r="B51" s="181"/>
      <c r="C51" s="351"/>
      <c r="D51" s="351"/>
      <c r="E51" s="65" t="s">
        <v>322</v>
      </c>
      <c r="F51" s="66" t="s">
        <v>40</v>
      </c>
      <c r="G51" s="67"/>
      <c r="H51" s="108"/>
      <c r="I51" s="66"/>
      <c r="J51" s="68"/>
      <c r="K51" s="213">
        <v>0</v>
      </c>
      <c r="L51" s="70"/>
      <c r="M51" s="66">
        <v>4</v>
      </c>
      <c r="N51" s="69"/>
      <c r="O51" s="66">
        <v>0</v>
      </c>
      <c r="P51" s="69"/>
      <c r="Q51" s="66"/>
      <c r="R51" s="69"/>
      <c r="S51" s="66"/>
      <c r="T51" s="69"/>
      <c r="U51" s="65"/>
      <c r="V51" s="65"/>
      <c r="W51" s="46">
        <f t="shared" si="3"/>
        <v>0</v>
      </c>
      <c r="X51" s="47"/>
      <c r="Y51" s="214"/>
      <c r="Z51" s="264"/>
      <c r="AA51" s="71"/>
      <c r="AB51" s="72"/>
      <c r="AC51" s="71"/>
      <c r="AD51" s="73"/>
      <c r="AE51" s="290"/>
    </row>
    <row r="52" spans="1:31" s="253" customFormat="1" ht="41.25" customHeight="1" x14ac:dyDescent="0.25">
      <c r="A52" s="245" t="s">
        <v>261</v>
      </c>
      <c r="B52" s="246" t="s">
        <v>217</v>
      </c>
      <c r="C52" s="246"/>
      <c r="D52" s="246" t="s">
        <v>52</v>
      </c>
      <c r="E52" s="246" t="s">
        <v>53</v>
      </c>
      <c r="F52" s="245" t="s">
        <v>40</v>
      </c>
      <c r="G52" s="255"/>
      <c r="H52" s="254"/>
      <c r="I52" s="245"/>
      <c r="J52" s="254"/>
      <c r="K52" s="248">
        <f>K53+K54+K55+K56+K58</f>
        <v>520</v>
      </c>
      <c r="L52" s="247">
        <f>SUM(L53:L58)</f>
        <v>1034151800</v>
      </c>
      <c r="M52" s="245">
        <f>SUM(M53:M56,M58)</f>
        <v>350</v>
      </c>
      <c r="N52" s="249">
        <f>SUM(N53:N58)</f>
        <v>802869155</v>
      </c>
      <c r="O52" s="245">
        <f>SUM(O53:O56,O58)</f>
        <v>292</v>
      </c>
      <c r="P52" s="249">
        <f>P53+P55+P56+P58</f>
        <v>99897825</v>
      </c>
      <c r="Q52" s="245"/>
      <c r="R52" s="249"/>
      <c r="S52" s="245"/>
      <c r="T52" s="249"/>
      <c r="U52" s="246"/>
      <c r="V52" s="246"/>
      <c r="W52" s="245">
        <f t="shared" si="3"/>
        <v>292</v>
      </c>
      <c r="X52" s="247">
        <f t="shared" si="2"/>
        <v>99897825</v>
      </c>
      <c r="Y52" s="261">
        <f>W52/K52*100</f>
        <v>56.153846153846153</v>
      </c>
      <c r="Z52" s="261">
        <f t="shared" ref="Z52:Z72" si="9">X52/N52*100</f>
        <v>12.442603427702986</v>
      </c>
      <c r="AA52" s="250"/>
      <c r="AB52" s="251"/>
      <c r="AC52" s="250"/>
      <c r="AD52" s="252"/>
      <c r="AE52" s="284"/>
    </row>
    <row r="53" spans="1:31" ht="25.5" x14ac:dyDescent="0.25">
      <c r="A53" s="25">
        <v>13</v>
      </c>
      <c r="B53" s="8" t="s">
        <v>218</v>
      </c>
      <c r="C53" s="8" t="s">
        <v>157</v>
      </c>
      <c r="D53" s="347" t="s">
        <v>54</v>
      </c>
      <c r="E53" s="80" t="s">
        <v>55</v>
      </c>
      <c r="F53" s="79" t="s">
        <v>40</v>
      </c>
      <c r="G53" s="98"/>
      <c r="H53" s="99"/>
      <c r="I53" s="79"/>
      <c r="J53" s="99"/>
      <c r="K53" s="219">
        <v>57</v>
      </c>
      <c r="L53" s="220">
        <v>553672800</v>
      </c>
      <c r="M53" s="79">
        <v>57</v>
      </c>
      <c r="N53" s="81">
        <v>426821155</v>
      </c>
      <c r="O53" s="79">
        <v>14</v>
      </c>
      <c r="P53" s="81">
        <v>77532825</v>
      </c>
      <c r="Q53" s="79"/>
      <c r="R53" s="81"/>
      <c r="S53" s="79"/>
      <c r="T53" s="81"/>
      <c r="U53" s="80"/>
      <c r="V53" s="80"/>
      <c r="W53" s="58">
        <v>14</v>
      </c>
      <c r="X53" s="114">
        <f t="shared" si="2"/>
        <v>77532825</v>
      </c>
      <c r="Y53" s="258">
        <f t="shared" ref="Y53:Y54" si="10">W53/K53*100</f>
        <v>24.561403508771928</v>
      </c>
      <c r="Z53" s="258">
        <f t="shared" si="9"/>
        <v>18.165178574618686</v>
      </c>
      <c r="AA53" s="62"/>
      <c r="AB53" s="63"/>
      <c r="AC53" s="62"/>
      <c r="AD53" s="64"/>
      <c r="AE53" s="289" t="s">
        <v>375</v>
      </c>
    </row>
    <row r="54" spans="1:31" ht="31.5" customHeight="1" x14ac:dyDescent="0.25">
      <c r="A54" s="9"/>
      <c r="B54" s="7"/>
      <c r="C54" s="7"/>
      <c r="D54" s="348"/>
      <c r="E54" s="88" t="s">
        <v>56</v>
      </c>
      <c r="F54" s="87" t="s">
        <v>40</v>
      </c>
      <c r="G54" s="100"/>
      <c r="H54" s="101"/>
      <c r="I54" s="87"/>
      <c r="J54" s="101"/>
      <c r="K54" s="221">
        <v>26</v>
      </c>
      <c r="L54" s="222"/>
      <c r="M54" s="87">
        <v>18</v>
      </c>
      <c r="N54" s="93"/>
      <c r="O54" s="87">
        <v>4</v>
      </c>
      <c r="P54" s="93"/>
      <c r="Q54" s="87"/>
      <c r="R54" s="93"/>
      <c r="S54" s="87"/>
      <c r="T54" s="93"/>
      <c r="U54" s="88"/>
      <c r="V54" s="88"/>
      <c r="W54" s="46">
        <f t="shared" si="3"/>
        <v>4</v>
      </c>
      <c r="X54" s="47"/>
      <c r="Y54" s="260">
        <f t="shared" si="10"/>
        <v>15.384615384615385</v>
      </c>
      <c r="Z54" s="260"/>
      <c r="AA54" s="94"/>
      <c r="AB54" s="95"/>
      <c r="AC54" s="94"/>
      <c r="AD54" s="96"/>
      <c r="AE54" s="292" t="s">
        <v>375</v>
      </c>
    </row>
    <row r="55" spans="1:31" ht="28.5" customHeight="1" x14ac:dyDescent="0.25">
      <c r="A55" s="4">
        <v>14</v>
      </c>
      <c r="B55" s="3" t="s">
        <v>219</v>
      </c>
      <c r="C55" s="3" t="s">
        <v>158</v>
      </c>
      <c r="D55" s="3" t="s">
        <v>57</v>
      </c>
      <c r="E55" s="3" t="s">
        <v>299</v>
      </c>
      <c r="F55" s="4" t="s">
        <v>40</v>
      </c>
      <c r="G55" s="27"/>
      <c r="H55" s="28"/>
      <c r="I55" s="4"/>
      <c r="J55" s="28"/>
      <c r="K55" s="206">
        <v>296</v>
      </c>
      <c r="L55" s="17">
        <v>95460000</v>
      </c>
      <c r="M55" s="4">
        <v>134</v>
      </c>
      <c r="N55" s="10">
        <v>95460000</v>
      </c>
      <c r="O55" s="4">
        <v>134</v>
      </c>
      <c r="P55" s="93">
        <v>6630000</v>
      </c>
      <c r="Q55" s="4"/>
      <c r="R55" s="10"/>
      <c r="S55" s="4"/>
      <c r="T55" s="10"/>
      <c r="U55" s="3"/>
      <c r="V55" s="3"/>
      <c r="W55" s="44">
        <f t="shared" si="3"/>
        <v>134</v>
      </c>
      <c r="X55" s="41">
        <f t="shared" si="2"/>
        <v>6630000</v>
      </c>
      <c r="Y55" s="242">
        <f>W55/K55*100</f>
        <v>45.270270270270267</v>
      </c>
      <c r="Z55" s="242">
        <f t="shared" si="9"/>
        <v>6.945317410433689</v>
      </c>
      <c r="AA55" s="23"/>
      <c r="AB55" s="32"/>
      <c r="AC55" s="23"/>
      <c r="AD55" s="34"/>
      <c r="AE55" s="285"/>
    </row>
    <row r="56" spans="1:31" ht="32.25" customHeight="1" x14ac:dyDescent="0.25">
      <c r="A56" s="25">
        <v>15</v>
      </c>
      <c r="B56" s="8" t="s">
        <v>220</v>
      </c>
      <c r="C56" s="80" t="s">
        <v>159</v>
      </c>
      <c r="D56" s="347" t="s">
        <v>58</v>
      </c>
      <c r="E56" s="80" t="s">
        <v>300</v>
      </c>
      <c r="F56" s="79" t="s">
        <v>106</v>
      </c>
      <c r="G56" s="98"/>
      <c r="H56" s="99"/>
      <c r="I56" s="79"/>
      <c r="J56" s="99"/>
      <c r="K56" s="219">
        <v>1</v>
      </c>
      <c r="L56" s="220">
        <v>350019000</v>
      </c>
      <c r="M56" s="79">
        <v>1</v>
      </c>
      <c r="N56" s="81">
        <v>245588000</v>
      </c>
      <c r="O56" s="79">
        <v>0</v>
      </c>
      <c r="P56" s="81">
        <v>15735000</v>
      </c>
      <c r="Q56" s="79"/>
      <c r="R56" s="81"/>
      <c r="S56" s="79"/>
      <c r="T56" s="81"/>
      <c r="U56" s="80"/>
      <c r="V56" s="80"/>
      <c r="W56" s="58">
        <f t="shared" si="3"/>
        <v>0</v>
      </c>
      <c r="X56" s="114">
        <f t="shared" si="2"/>
        <v>15735000</v>
      </c>
      <c r="Y56" s="212">
        <f>W56/K56*100</f>
        <v>0</v>
      </c>
      <c r="Z56" s="258">
        <f t="shared" si="9"/>
        <v>6.407072006775576</v>
      </c>
      <c r="AA56" s="62"/>
      <c r="AB56" s="63"/>
      <c r="AC56" s="62"/>
      <c r="AD56" s="64"/>
      <c r="AE56" s="289" t="s">
        <v>381</v>
      </c>
    </row>
    <row r="57" spans="1:31" ht="25.5" x14ac:dyDescent="0.25">
      <c r="A57" s="9"/>
      <c r="B57" s="149"/>
      <c r="C57" s="149" t="s">
        <v>160</v>
      </c>
      <c r="D57" s="348"/>
      <c r="E57" s="149" t="s">
        <v>59</v>
      </c>
      <c r="F57" s="26" t="s">
        <v>301</v>
      </c>
      <c r="G57" s="150"/>
      <c r="H57" s="151"/>
      <c r="I57" s="26"/>
      <c r="J57" s="151"/>
      <c r="K57" s="223">
        <v>7531</v>
      </c>
      <c r="L57" s="224"/>
      <c r="M57" s="26">
        <v>7531</v>
      </c>
      <c r="N57" s="152"/>
      <c r="O57" s="26">
        <v>7531</v>
      </c>
      <c r="P57" s="152"/>
      <c r="Q57" s="26"/>
      <c r="R57" s="152"/>
      <c r="S57" s="26"/>
      <c r="T57" s="152"/>
      <c r="U57" s="149"/>
      <c r="V57" s="149"/>
      <c r="W57" s="46">
        <f t="shared" si="3"/>
        <v>7531</v>
      </c>
      <c r="X57" s="47"/>
      <c r="Y57" s="214"/>
      <c r="Z57" s="260"/>
      <c r="AA57" s="24"/>
      <c r="AB57" s="33"/>
      <c r="AC57" s="24"/>
      <c r="AD57" s="35"/>
      <c r="AE57" s="291"/>
    </row>
    <row r="58" spans="1:31" ht="42.75" customHeight="1" x14ac:dyDescent="0.25">
      <c r="A58" s="4">
        <v>16</v>
      </c>
      <c r="B58" s="3" t="s">
        <v>221</v>
      </c>
      <c r="C58" s="3" t="s">
        <v>161</v>
      </c>
      <c r="D58" s="3" t="s">
        <v>60</v>
      </c>
      <c r="E58" s="3" t="s">
        <v>270</v>
      </c>
      <c r="F58" s="4" t="s">
        <v>40</v>
      </c>
      <c r="G58" s="27"/>
      <c r="H58" s="28"/>
      <c r="I58" s="4"/>
      <c r="J58" s="28"/>
      <c r="K58" s="206">
        <v>140</v>
      </c>
      <c r="L58" s="17">
        <v>35000000</v>
      </c>
      <c r="M58" s="4">
        <v>140</v>
      </c>
      <c r="N58" s="10">
        <v>35000000</v>
      </c>
      <c r="O58" s="4">
        <v>140</v>
      </c>
      <c r="P58" s="10">
        <v>0</v>
      </c>
      <c r="Q58" s="4"/>
      <c r="R58" s="10"/>
      <c r="S58" s="4"/>
      <c r="T58" s="10"/>
      <c r="U58" s="3"/>
      <c r="V58" s="3"/>
      <c r="W58" s="44">
        <f>AVERAGE(O58,Q58,S58,U58)</f>
        <v>140</v>
      </c>
      <c r="X58" s="41">
        <f t="shared" si="2"/>
        <v>0</v>
      </c>
      <c r="Y58" s="218">
        <f>W58/K58*100</f>
        <v>100</v>
      </c>
      <c r="Z58" s="243">
        <f t="shared" si="9"/>
        <v>0</v>
      </c>
      <c r="AA58" s="23"/>
      <c r="AB58" s="32"/>
      <c r="AC58" s="23"/>
      <c r="AD58" s="34"/>
      <c r="AE58" s="285"/>
    </row>
    <row r="59" spans="1:31" s="276" customFormat="1" ht="68.25" customHeight="1" x14ac:dyDescent="0.25">
      <c r="A59" s="266" t="s">
        <v>263</v>
      </c>
      <c r="B59" s="267" t="s">
        <v>222</v>
      </c>
      <c r="C59" s="267" t="s">
        <v>162</v>
      </c>
      <c r="D59" s="267" t="s">
        <v>61</v>
      </c>
      <c r="E59" s="267" t="s">
        <v>62</v>
      </c>
      <c r="F59" s="266" t="s">
        <v>13</v>
      </c>
      <c r="G59" s="266">
        <v>100</v>
      </c>
      <c r="H59" s="268">
        <v>12902594000</v>
      </c>
      <c r="I59" s="266">
        <v>400</v>
      </c>
      <c r="J59" s="269">
        <v>11165173000</v>
      </c>
      <c r="K59" s="270">
        <v>100</v>
      </c>
      <c r="L59" s="269">
        <f>L60</f>
        <v>1480848900</v>
      </c>
      <c r="M59" s="266">
        <v>100</v>
      </c>
      <c r="N59" s="268">
        <f>N60</f>
        <v>1452219650</v>
      </c>
      <c r="O59" s="271">
        <f>O60/M60*M59</f>
        <v>32.142857142857146</v>
      </c>
      <c r="P59" s="268">
        <f>P60</f>
        <v>119753200</v>
      </c>
      <c r="Q59" s="266"/>
      <c r="R59" s="268"/>
      <c r="S59" s="266"/>
      <c r="T59" s="268"/>
      <c r="U59" s="267"/>
      <c r="V59" s="267"/>
      <c r="W59" s="266">
        <f t="shared" si="3"/>
        <v>32.142857142857146</v>
      </c>
      <c r="X59" s="269">
        <f t="shared" si="2"/>
        <v>119753200</v>
      </c>
      <c r="Y59" s="272">
        <f t="shared" ref="Y59:Y122" si="11">W59/K59*100</f>
        <v>32.142857142857146</v>
      </c>
      <c r="Z59" s="272">
        <f t="shared" si="9"/>
        <v>8.2462181254743392</v>
      </c>
      <c r="AA59" s="273">
        <f>I59+W59</f>
        <v>432.14285714285717</v>
      </c>
      <c r="AB59" s="274">
        <f>J59+X59</f>
        <v>11284926200</v>
      </c>
      <c r="AC59" s="275">
        <f>AA59/G59*100</f>
        <v>432.14285714285722</v>
      </c>
      <c r="AD59" s="273">
        <f>AB59/H59*100</f>
        <v>87.462460649385704</v>
      </c>
      <c r="AE59" s="283"/>
    </row>
    <row r="60" spans="1:31" s="253" customFormat="1" ht="43.5" customHeight="1" x14ac:dyDescent="0.25">
      <c r="A60" s="245" t="s">
        <v>262</v>
      </c>
      <c r="B60" s="246" t="s">
        <v>223</v>
      </c>
      <c r="C60" s="246"/>
      <c r="D60" s="246" t="s">
        <v>65</v>
      </c>
      <c r="E60" s="246" t="s">
        <v>66</v>
      </c>
      <c r="F60" s="245" t="s">
        <v>17</v>
      </c>
      <c r="G60" s="245"/>
      <c r="H60" s="247"/>
      <c r="I60" s="245"/>
      <c r="J60" s="247"/>
      <c r="K60" s="248">
        <f>SUM(K61:K65)</f>
        <v>56</v>
      </c>
      <c r="L60" s="247">
        <f>SUM(L61:L67)</f>
        <v>1480848900</v>
      </c>
      <c r="M60" s="245">
        <f>SUM(M61:M65)</f>
        <v>56</v>
      </c>
      <c r="N60" s="249">
        <f>SUM(N61:N67)</f>
        <v>1452219650</v>
      </c>
      <c r="O60" s="245">
        <f>SUM(O61:O65)</f>
        <v>18</v>
      </c>
      <c r="P60" s="249">
        <f>SUM(P61:P67)</f>
        <v>119753200</v>
      </c>
      <c r="Q60" s="245"/>
      <c r="R60" s="249"/>
      <c r="S60" s="245"/>
      <c r="T60" s="249"/>
      <c r="U60" s="246"/>
      <c r="V60" s="246"/>
      <c r="W60" s="245">
        <f t="shared" si="3"/>
        <v>18</v>
      </c>
      <c r="X60" s="247">
        <f t="shared" si="2"/>
        <v>119753200</v>
      </c>
      <c r="Y60" s="261">
        <f t="shared" si="11"/>
        <v>32.142857142857146</v>
      </c>
      <c r="Z60" s="261">
        <f t="shared" si="9"/>
        <v>8.2462181254743392</v>
      </c>
      <c r="AA60" s="250"/>
      <c r="AB60" s="251"/>
      <c r="AC60" s="250"/>
      <c r="AD60" s="252"/>
      <c r="AE60" s="284"/>
    </row>
    <row r="61" spans="1:31" ht="27.75" customHeight="1" x14ac:dyDescent="0.25">
      <c r="A61" s="4">
        <v>17</v>
      </c>
      <c r="B61" s="3" t="s">
        <v>224</v>
      </c>
      <c r="C61" s="373" t="s">
        <v>163</v>
      </c>
      <c r="D61" s="3" t="s">
        <v>67</v>
      </c>
      <c r="E61" s="3" t="s">
        <v>68</v>
      </c>
      <c r="F61" s="4" t="s">
        <v>17</v>
      </c>
      <c r="G61" s="27"/>
      <c r="H61" s="28"/>
      <c r="I61" s="4"/>
      <c r="J61" s="28"/>
      <c r="K61" s="206">
        <v>4</v>
      </c>
      <c r="L61" s="17">
        <v>58592800</v>
      </c>
      <c r="M61" s="4">
        <v>4</v>
      </c>
      <c r="N61" s="10">
        <v>58592000</v>
      </c>
      <c r="O61" s="4">
        <v>0</v>
      </c>
      <c r="P61" s="10">
        <v>0</v>
      </c>
      <c r="Q61" s="4"/>
      <c r="R61" s="10"/>
      <c r="S61" s="4"/>
      <c r="T61" s="10"/>
      <c r="U61" s="3"/>
      <c r="V61" s="3"/>
      <c r="W61" s="44">
        <f t="shared" si="3"/>
        <v>0</v>
      </c>
      <c r="X61" s="41">
        <f t="shared" si="2"/>
        <v>0</v>
      </c>
      <c r="Y61" s="218">
        <f t="shared" si="11"/>
        <v>0</v>
      </c>
      <c r="Z61" s="243">
        <f t="shared" si="9"/>
        <v>0</v>
      </c>
      <c r="AA61" s="23"/>
      <c r="AB61" s="32"/>
      <c r="AC61" s="23"/>
      <c r="AD61" s="34"/>
      <c r="AE61" s="285" t="s">
        <v>385</v>
      </c>
    </row>
    <row r="62" spans="1:31" ht="28.5" customHeight="1" x14ac:dyDescent="0.25">
      <c r="A62" s="9">
        <v>18</v>
      </c>
      <c r="B62" s="7" t="s">
        <v>225</v>
      </c>
      <c r="C62" s="374"/>
      <c r="D62" s="7" t="s">
        <v>69</v>
      </c>
      <c r="E62" s="7" t="s">
        <v>70</v>
      </c>
      <c r="F62" s="9" t="s">
        <v>17</v>
      </c>
      <c r="G62" s="37"/>
      <c r="H62" s="30"/>
      <c r="I62" s="9"/>
      <c r="J62" s="30"/>
      <c r="K62" s="210">
        <v>4</v>
      </c>
      <c r="L62" s="211">
        <v>63911800</v>
      </c>
      <c r="M62" s="9">
        <v>4</v>
      </c>
      <c r="N62" s="12">
        <v>63891200</v>
      </c>
      <c r="O62" s="4">
        <v>0</v>
      </c>
      <c r="P62" s="10">
        <v>0</v>
      </c>
      <c r="Q62" s="4"/>
      <c r="R62" s="10"/>
      <c r="S62" s="4"/>
      <c r="T62" s="10"/>
      <c r="U62" s="3"/>
      <c r="V62" s="3"/>
      <c r="W62" s="44">
        <f t="shared" si="3"/>
        <v>0</v>
      </c>
      <c r="X62" s="41">
        <f t="shared" si="2"/>
        <v>0</v>
      </c>
      <c r="Y62" s="218">
        <f t="shared" si="11"/>
        <v>0</v>
      </c>
      <c r="Z62" s="243">
        <f t="shared" si="9"/>
        <v>0</v>
      </c>
      <c r="AA62" s="23"/>
      <c r="AB62" s="32"/>
      <c r="AC62" s="23"/>
      <c r="AD62" s="34"/>
      <c r="AE62" s="285" t="s">
        <v>385</v>
      </c>
    </row>
    <row r="63" spans="1:31" ht="56.25" customHeight="1" x14ac:dyDescent="0.25">
      <c r="A63" s="25">
        <v>19</v>
      </c>
      <c r="B63" s="3" t="s">
        <v>226</v>
      </c>
      <c r="C63" s="373" t="s">
        <v>164</v>
      </c>
      <c r="D63" s="3" t="s">
        <v>71</v>
      </c>
      <c r="E63" s="3" t="s">
        <v>72</v>
      </c>
      <c r="F63" s="4" t="s">
        <v>17</v>
      </c>
      <c r="G63" s="31"/>
      <c r="H63" s="29"/>
      <c r="I63" s="25"/>
      <c r="J63" s="29"/>
      <c r="K63" s="208">
        <v>10</v>
      </c>
      <c r="L63" s="209">
        <v>168105800</v>
      </c>
      <c r="M63" s="4">
        <v>10</v>
      </c>
      <c r="N63" s="10">
        <v>168101200</v>
      </c>
      <c r="O63" s="4">
        <v>5</v>
      </c>
      <c r="P63" s="10">
        <v>62046000</v>
      </c>
      <c r="Q63" s="4"/>
      <c r="R63" s="10"/>
      <c r="S63" s="4"/>
      <c r="T63" s="10"/>
      <c r="U63" s="3"/>
      <c r="V63" s="3"/>
      <c r="W63" s="44">
        <f t="shared" si="3"/>
        <v>5</v>
      </c>
      <c r="X63" s="41">
        <f t="shared" si="2"/>
        <v>62046000</v>
      </c>
      <c r="Y63" s="218">
        <f t="shared" si="11"/>
        <v>50</v>
      </c>
      <c r="Z63" s="242">
        <f t="shared" si="9"/>
        <v>36.909909030988473</v>
      </c>
      <c r="AA63" s="23"/>
      <c r="AB63" s="32"/>
      <c r="AC63" s="23"/>
      <c r="AD63" s="34"/>
      <c r="AE63" s="285" t="s">
        <v>385</v>
      </c>
    </row>
    <row r="64" spans="1:31" ht="56.25" customHeight="1" x14ac:dyDescent="0.25">
      <c r="A64" s="9">
        <v>20</v>
      </c>
      <c r="B64" s="3" t="s">
        <v>227</v>
      </c>
      <c r="C64" s="374"/>
      <c r="D64" s="3" t="s">
        <v>73</v>
      </c>
      <c r="E64" s="3" t="s">
        <v>74</v>
      </c>
      <c r="F64" s="4" t="s">
        <v>17</v>
      </c>
      <c r="G64" s="37"/>
      <c r="H64" s="30"/>
      <c r="I64" s="9"/>
      <c r="J64" s="30"/>
      <c r="K64" s="206">
        <v>8</v>
      </c>
      <c r="L64" s="17">
        <v>142737500</v>
      </c>
      <c r="M64" s="9">
        <v>8</v>
      </c>
      <c r="N64" s="12">
        <v>142735000</v>
      </c>
      <c r="O64" s="4">
        <v>0</v>
      </c>
      <c r="P64" s="10">
        <v>0</v>
      </c>
      <c r="Q64" s="4"/>
      <c r="R64" s="10"/>
      <c r="S64" s="4"/>
      <c r="T64" s="10"/>
      <c r="U64" s="3"/>
      <c r="V64" s="3"/>
      <c r="W64" s="44">
        <f t="shared" si="3"/>
        <v>0</v>
      </c>
      <c r="X64" s="41">
        <f t="shared" si="2"/>
        <v>0</v>
      </c>
      <c r="Y64" s="218">
        <f t="shared" si="11"/>
        <v>0</v>
      </c>
      <c r="Z64" s="243">
        <f t="shared" si="9"/>
        <v>0</v>
      </c>
      <c r="AA64" s="23"/>
      <c r="AB64" s="32"/>
      <c r="AC64" s="23"/>
      <c r="AD64" s="34"/>
      <c r="AE64" s="285" t="s">
        <v>385</v>
      </c>
    </row>
    <row r="65" spans="1:31" ht="38.25" x14ac:dyDescent="0.25">
      <c r="A65" s="345">
        <v>21</v>
      </c>
      <c r="B65" s="3" t="s">
        <v>228</v>
      </c>
      <c r="C65" s="3" t="s">
        <v>165</v>
      </c>
      <c r="D65" s="345" t="s">
        <v>75</v>
      </c>
      <c r="E65" s="80" t="s">
        <v>76</v>
      </c>
      <c r="F65" s="79" t="s">
        <v>79</v>
      </c>
      <c r="G65" s="98"/>
      <c r="H65" s="99"/>
      <c r="I65" s="79"/>
      <c r="J65" s="99"/>
      <c r="K65" s="219">
        <v>30</v>
      </c>
      <c r="L65" s="220">
        <v>190873000</v>
      </c>
      <c r="M65" s="79">
        <v>30</v>
      </c>
      <c r="N65" s="81">
        <v>190869750</v>
      </c>
      <c r="O65" s="79">
        <v>13</v>
      </c>
      <c r="P65" s="81">
        <v>11371400</v>
      </c>
      <c r="Q65" s="79"/>
      <c r="R65" s="81"/>
      <c r="S65" s="79"/>
      <c r="T65" s="81"/>
      <c r="U65" s="80"/>
      <c r="V65" s="80"/>
      <c r="W65" s="58">
        <f t="shared" si="3"/>
        <v>13</v>
      </c>
      <c r="X65" s="114">
        <f t="shared" si="2"/>
        <v>11371400</v>
      </c>
      <c r="Y65" s="259">
        <f t="shared" si="11"/>
        <v>43.333333333333336</v>
      </c>
      <c r="Z65" s="258">
        <f t="shared" si="9"/>
        <v>5.9576753257129536</v>
      </c>
      <c r="AA65" s="62"/>
      <c r="AB65" s="63"/>
      <c r="AC65" s="62"/>
      <c r="AD65" s="64"/>
      <c r="AE65" s="289"/>
    </row>
    <row r="66" spans="1:31" ht="41.25" customHeight="1" x14ac:dyDescent="0.25">
      <c r="A66" s="346"/>
      <c r="B66" s="3"/>
      <c r="C66" s="3"/>
      <c r="D66" s="346"/>
      <c r="E66" s="7" t="s">
        <v>371</v>
      </c>
      <c r="F66" s="9" t="s">
        <v>26</v>
      </c>
      <c r="G66" s="37"/>
      <c r="H66" s="30"/>
      <c r="I66" s="9"/>
      <c r="J66" s="30"/>
      <c r="K66" s="210">
        <v>180</v>
      </c>
      <c r="L66" s="211"/>
      <c r="M66" s="9">
        <v>180</v>
      </c>
      <c r="N66" s="12"/>
      <c r="O66" s="9">
        <v>0</v>
      </c>
      <c r="P66" s="12"/>
      <c r="Q66" s="9"/>
      <c r="R66" s="12"/>
      <c r="S66" s="9"/>
      <c r="T66" s="12"/>
      <c r="U66" s="7"/>
      <c r="V66" s="7"/>
      <c r="W66" s="46">
        <f t="shared" si="3"/>
        <v>0</v>
      </c>
      <c r="X66" s="47"/>
      <c r="Y66" s="230"/>
      <c r="Z66" s="260"/>
      <c r="AA66" s="184"/>
      <c r="AB66" s="185"/>
      <c r="AC66" s="184"/>
      <c r="AD66" s="186"/>
      <c r="AE66" s="287"/>
    </row>
    <row r="67" spans="1:31" ht="41.25" customHeight="1" x14ac:dyDescent="0.25">
      <c r="A67" s="4">
        <v>22</v>
      </c>
      <c r="B67" s="3" t="s">
        <v>229</v>
      </c>
      <c r="C67" s="3" t="s">
        <v>166</v>
      </c>
      <c r="D67" s="3" t="s">
        <v>77</v>
      </c>
      <c r="E67" s="3" t="s">
        <v>78</v>
      </c>
      <c r="F67" s="4" t="s">
        <v>14</v>
      </c>
      <c r="G67" s="27"/>
      <c r="H67" s="28"/>
      <c r="I67" s="4"/>
      <c r="J67" s="28"/>
      <c r="K67" s="206">
        <v>12</v>
      </c>
      <c r="L67" s="17">
        <v>856628000</v>
      </c>
      <c r="M67" s="4">
        <v>12</v>
      </c>
      <c r="N67" s="10">
        <v>828030500</v>
      </c>
      <c r="O67" s="4">
        <v>3</v>
      </c>
      <c r="P67" s="10">
        <v>46335800</v>
      </c>
      <c r="Q67" s="4"/>
      <c r="R67" s="10"/>
      <c r="S67" s="4"/>
      <c r="T67" s="10"/>
      <c r="U67" s="3"/>
      <c r="V67" s="3"/>
      <c r="W67" s="44">
        <f t="shared" si="3"/>
        <v>3</v>
      </c>
      <c r="X67" s="41">
        <f t="shared" si="2"/>
        <v>46335800</v>
      </c>
      <c r="Y67" s="218">
        <f t="shared" si="11"/>
        <v>25</v>
      </c>
      <c r="Z67" s="242">
        <f t="shared" si="9"/>
        <v>5.5959049817609374</v>
      </c>
      <c r="AA67" s="23"/>
      <c r="AB67" s="32"/>
      <c r="AC67" s="23"/>
      <c r="AD67" s="34"/>
      <c r="AE67" s="285"/>
    </row>
    <row r="68" spans="1:31" s="276" customFormat="1" ht="51" x14ac:dyDescent="0.25">
      <c r="A68" s="266"/>
      <c r="B68" s="267"/>
      <c r="C68" s="267" t="s">
        <v>162</v>
      </c>
      <c r="D68" s="267" t="s">
        <v>61</v>
      </c>
      <c r="E68" s="267" t="s">
        <v>63</v>
      </c>
      <c r="F68" s="266" t="s">
        <v>13</v>
      </c>
      <c r="G68" s="266">
        <v>100</v>
      </c>
      <c r="H68" s="268">
        <v>4028180000</v>
      </c>
      <c r="I68" s="266">
        <v>400</v>
      </c>
      <c r="J68" s="269">
        <v>2770761000</v>
      </c>
      <c r="K68" s="270">
        <v>100</v>
      </c>
      <c r="L68" s="269">
        <f>L69</f>
        <v>447907900</v>
      </c>
      <c r="M68" s="266">
        <v>100</v>
      </c>
      <c r="N68" s="268">
        <f>N69</f>
        <v>441907900</v>
      </c>
      <c r="O68" s="271">
        <f>O69/M69*M68</f>
        <v>26.014285714285712</v>
      </c>
      <c r="P68" s="268">
        <f>P69</f>
        <v>20733200</v>
      </c>
      <c r="Q68" s="266"/>
      <c r="R68" s="268"/>
      <c r="S68" s="266"/>
      <c r="T68" s="268"/>
      <c r="U68" s="267"/>
      <c r="V68" s="267"/>
      <c r="W68" s="271">
        <f t="shared" si="3"/>
        <v>26.014285714285712</v>
      </c>
      <c r="X68" s="269">
        <f t="shared" si="2"/>
        <v>20733200</v>
      </c>
      <c r="Y68" s="272">
        <f t="shared" si="11"/>
        <v>26.014285714285712</v>
      </c>
      <c r="Z68" s="272">
        <f t="shared" si="9"/>
        <v>4.691746854944209</v>
      </c>
      <c r="AA68" s="273">
        <f>I68+W68</f>
        <v>426.01428571428573</v>
      </c>
      <c r="AB68" s="274">
        <f>J68+X68</f>
        <v>2791494200</v>
      </c>
      <c r="AC68" s="275">
        <f>AA68/G68*100</f>
        <v>426.01428571428573</v>
      </c>
      <c r="AD68" s="273">
        <f>AB68/H68*100</f>
        <v>69.299142540800062</v>
      </c>
      <c r="AE68" s="283"/>
    </row>
    <row r="69" spans="1:31" s="253" customFormat="1" ht="30" customHeight="1" x14ac:dyDescent="0.25">
      <c r="A69" s="245" t="s">
        <v>264</v>
      </c>
      <c r="B69" s="246" t="s">
        <v>230</v>
      </c>
      <c r="C69" s="246"/>
      <c r="D69" s="246" t="s">
        <v>80</v>
      </c>
      <c r="E69" s="246" t="s">
        <v>81</v>
      </c>
      <c r="F69" s="245" t="s">
        <v>271</v>
      </c>
      <c r="G69" s="245"/>
      <c r="H69" s="247"/>
      <c r="I69" s="245"/>
      <c r="J69" s="247"/>
      <c r="K69" s="248">
        <v>7000</v>
      </c>
      <c r="L69" s="247">
        <f>SUM(L70:L72)</f>
        <v>447907900</v>
      </c>
      <c r="M69" s="245">
        <v>7000</v>
      </c>
      <c r="N69" s="249">
        <f>SUM(N70:N75)</f>
        <v>441907900</v>
      </c>
      <c r="O69" s="245">
        <v>1821</v>
      </c>
      <c r="P69" s="249">
        <f>SUM(P70:P72)</f>
        <v>20733200</v>
      </c>
      <c r="Q69" s="245"/>
      <c r="R69" s="249"/>
      <c r="S69" s="245"/>
      <c r="T69" s="249"/>
      <c r="U69" s="246"/>
      <c r="V69" s="246"/>
      <c r="W69" s="245">
        <f t="shared" si="3"/>
        <v>1821</v>
      </c>
      <c r="X69" s="247">
        <f t="shared" si="2"/>
        <v>20733200</v>
      </c>
      <c r="Y69" s="261">
        <f t="shared" si="11"/>
        <v>26.014285714285712</v>
      </c>
      <c r="Z69" s="261">
        <f t="shared" si="9"/>
        <v>4.691746854944209</v>
      </c>
      <c r="AA69" s="250"/>
      <c r="AB69" s="251"/>
      <c r="AC69" s="250"/>
      <c r="AD69" s="252"/>
      <c r="AE69" s="284"/>
    </row>
    <row r="70" spans="1:31" ht="39" customHeight="1" x14ac:dyDescent="0.25">
      <c r="A70" s="4">
        <v>23</v>
      </c>
      <c r="B70" s="3" t="s">
        <v>231</v>
      </c>
      <c r="C70" s="3" t="s">
        <v>167</v>
      </c>
      <c r="D70" s="3" t="s">
        <v>82</v>
      </c>
      <c r="E70" s="3" t="s">
        <v>83</v>
      </c>
      <c r="F70" s="4" t="s">
        <v>17</v>
      </c>
      <c r="G70" s="27"/>
      <c r="H70" s="28"/>
      <c r="I70" s="4"/>
      <c r="J70" s="28"/>
      <c r="K70" s="206">
        <v>169</v>
      </c>
      <c r="L70" s="17">
        <v>131068300</v>
      </c>
      <c r="M70" s="4">
        <v>169</v>
      </c>
      <c r="N70" s="10">
        <v>127568300</v>
      </c>
      <c r="O70" s="4">
        <v>52</v>
      </c>
      <c r="P70" s="10">
        <v>5875000</v>
      </c>
      <c r="Q70" s="4"/>
      <c r="R70" s="10"/>
      <c r="S70" s="4"/>
      <c r="T70" s="10"/>
      <c r="U70" s="3"/>
      <c r="V70" s="3"/>
      <c r="W70" s="44">
        <f t="shared" si="3"/>
        <v>52</v>
      </c>
      <c r="X70" s="41">
        <f t="shared" si="2"/>
        <v>5875000</v>
      </c>
      <c r="Y70" s="242">
        <f t="shared" si="11"/>
        <v>30.76923076923077</v>
      </c>
      <c r="Z70" s="242">
        <f t="shared" si="9"/>
        <v>4.6053761004889147</v>
      </c>
      <c r="AA70" s="23"/>
      <c r="AB70" s="32"/>
      <c r="AC70" s="23"/>
      <c r="AD70" s="34"/>
      <c r="AE70" s="285"/>
    </row>
    <row r="71" spans="1:31" ht="68.25" customHeight="1" x14ac:dyDescent="0.25">
      <c r="A71" s="4">
        <v>24</v>
      </c>
      <c r="B71" s="3" t="s">
        <v>232</v>
      </c>
      <c r="C71" s="3" t="s">
        <v>168</v>
      </c>
      <c r="D71" s="3" t="s">
        <v>84</v>
      </c>
      <c r="E71" s="3" t="s">
        <v>85</v>
      </c>
      <c r="F71" s="4" t="s">
        <v>17</v>
      </c>
      <c r="G71" s="27"/>
      <c r="H71" s="28"/>
      <c r="I71" s="4"/>
      <c r="J71" s="28"/>
      <c r="K71" s="206">
        <v>40</v>
      </c>
      <c r="L71" s="17">
        <v>72082500</v>
      </c>
      <c r="M71" s="4">
        <v>40</v>
      </c>
      <c r="N71" s="10">
        <v>69582500</v>
      </c>
      <c r="O71" s="4">
        <v>18</v>
      </c>
      <c r="P71" s="10">
        <v>1905000</v>
      </c>
      <c r="Q71" s="4"/>
      <c r="R71" s="10"/>
      <c r="S71" s="4"/>
      <c r="T71" s="10"/>
      <c r="U71" s="3"/>
      <c r="V71" s="3"/>
      <c r="W71" s="44">
        <f t="shared" si="3"/>
        <v>18</v>
      </c>
      <c r="X71" s="41">
        <f t="shared" si="2"/>
        <v>1905000</v>
      </c>
      <c r="Y71" s="218">
        <f t="shared" si="11"/>
        <v>45</v>
      </c>
      <c r="Z71" s="242">
        <f t="shared" si="9"/>
        <v>2.7377573384112384</v>
      </c>
      <c r="AA71" s="23"/>
      <c r="AB71" s="32"/>
      <c r="AC71" s="23"/>
      <c r="AD71" s="34"/>
      <c r="AE71" s="285"/>
    </row>
    <row r="72" spans="1:31" ht="38.25" x14ac:dyDescent="0.25">
      <c r="A72" s="25">
        <v>25</v>
      </c>
      <c r="B72" s="8" t="s">
        <v>233</v>
      </c>
      <c r="C72" s="80" t="s">
        <v>169</v>
      </c>
      <c r="D72" s="347" t="s">
        <v>86</v>
      </c>
      <c r="E72" s="80" t="s">
        <v>323</v>
      </c>
      <c r="F72" s="79" t="s">
        <v>26</v>
      </c>
      <c r="G72" s="98"/>
      <c r="H72" s="99"/>
      <c r="I72" s="79"/>
      <c r="J72" s="99"/>
      <c r="K72" s="219">
        <v>100</v>
      </c>
      <c r="L72" s="220">
        <v>244757100</v>
      </c>
      <c r="M72" s="79">
        <v>100</v>
      </c>
      <c r="N72" s="81">
        <v>244757100</v>
      </c>
      <c r="O72" s="79">
        <v>0</v>
      </c>
      <c r="P72" s="81">
        <v>12953200</v>
      </c>
      <c r="Q72" s="79"/>
      <c r="R72" s="81"/>
      <c r="S72" s="79"/>
      <c r="T72" s="81"/>
      <c r="U72" s="80"/>
      <c r="V72" s="80"/>
      <c r="W72" s="58">
        <f t="shared" si="3"/>
        <v>0</v>
      </c>
      <c r="X72" s="114">
        <f t="shared" si="2"/>
        <v>12953200</v>
      </c>
      <c r="Y72" s="229">
        <f t="shared" si="11"/>
        <v>0</v>
      </c>
      <c r="Z72" s="259">
        <f t="shared" si="9"/>
        <v>5.2922673131851949</v>
      </c>
      <c r="AA72" s="62"/>
      <c r="AB72" s="63"/>
      <c r="AC72" s="62"/>
      <c r="AD72" s="64"/>
      <c r="AE72" s="289" t="s">
        <v>376</v>
      </c>
    </row>
    <row r="73" spans="1:31" s="13" customFormat="1" ht="25.5" x14ac:dyDescent="0.25">
      <c r="A73" s="26"/>
      <c r="B73" s="149"/>
      <c r="C73" s="89" t="s">
        <v>170</v>
      </c>
      <c r="D73" s="383"/>
      <c r="E73" s="83" t="s">
        <v>324</v>
      </c>
      <c r="F73" s="82" t="s">
        <v>14</v>
      </c>
      <c r="G73" s="84"/>
      <c r="H73" s="85"/>
      <c r="I73" s="82"/>
      <c r="J73" s="85"/>
      <c r="K73" s="225">
        <v>12</v>
      </c>
      <c r="L73" s="226"/>
      <c r="M73" s="82">
        <v>12</v>
      </c>
      <c r="N73" s="86"/>
      <c r="O73" s="82">
        <v>3</v>
      </c>
      <c r="P73" s="86"/>
      <c r="Q73" s="82"/>
      <c r="R73" s="86"/>
      <c r="S73" s="82"/>
      <c r="T73" s="86"/>
      <c r="U73" s="83"/>
      <c r="V73" s="83"/>
      <c r="W73" s="66">
        <f t="shared" si="3"/>
        <v>3</v>
      </c>
      <c r="X73" s="70"/>
      <c r="Y73" s="213">
        <f t="shared" si="11"/>
        <v>25</v>
      </c>
      <c r="Z73" s="263"/>
      <c r="AA73" s="71"/>
      <c r="AB73" s="72"/>
      <c r="AC73" s="71"/>
      <c r="AD73" s="73"/>
      <c r="AE73" s="290"/>
    </row>
    <row r="74" spans="1:31" ht="25.5" x14ac:dyDescent="0.25">
      <c r="A74" s="26"/>
      <c r="B74" s="149"/>
      <c r="C74" s="149"/>
      <c r="D74" s="383"/>
      <c r="E74" s="149" t="s">
        <v>325</v>
      </c>
      <c r="F74" s="26" t="s">
        <v>14</v>
      </c>
      <c r="G74" s="150"/>
      <c r="H74" s="151"/>
      <c r="I74" s="26"/>
      <c r="J74" s="151"/>
      <c r="K74" s="223">
        <v>1</v>
      </c>
      <c r="L74" s="224"/>
      <c r="M74" s="26">
        <v>1</v>
      </c>
      <c r="N74" s="152"/>
      <c r="O74" s="26">
        <v>0</v>
      </c>
      <c r="P74" s="152"/>
      <c r="Q74" s="26"/>
      <c r="R74" s="152"/>
      <c r="S74" s="26"/>
      <c r="T74" s="152"/>
      <c r="U74" s="149"/>
      <c r="V74" s="149"/>
      <c r="W74" s="155">
        <f t="shared" ref="W74:W127" si="12">O74+Q74+S74+U74</f>
        <v>0</v>
      </c>
      <c r="X74" s="200"/>
      <c r="Y74" s="213">
        <f t="shared" si="11"/>
        <v>0</v>
      </c>
      <c r="Z74" s="262"/>
      <c r="AA74" s="24"/>
      <c r="AB74" s="33"/>
      <c r="AC74" s="24"/>
      <c r="AD74" s="35"/>
      <c r="AE74" s="291" t="s">
        <v>378</v>
      </c>
    </row>
    <row r="75" spans="1:31" ht="28.5" customHeight="1" x14ac:dyDescent="0.25">
      <c r="A75" s="9"/>
      <c r="B75" s="7"/>
      <c r="C75" s="7"/>
      <c r="D75" s="348"/>
      <c r="E75" s="88" t="s">
        <v>326</v>
      </c>
      <c r="F75" s="87" t="s">
        <v>14</v>
      </c>
      <c r="G75" s="100"/>
      <c r="H75" s="101"/>
      <c r="I75" s="87"/>
      <c r="J75" s="101"/>
      <c r="K75" s="221">
        <v>1</v>
      </c>
      <c r="L75" s="222"/>
      <c r="M75" s="87">
        <v>1</v>
      </c>
      <c r="N75" s="93"/>
      <c r="O75" s="87">
        <v>0</v>
      </c>
      <c r="P75" s="93"/>
      <c r="Q75" s="87"/>
      <c r="R75" s="93"/>
      <c r="S75" s="87"/>
      <c r="T75" s="93"/>
      <c r="U75" s="88"/>
      <c r="V75" s="88"/>
      <c r="W75" s="46">
        <f t="shared" si="12"/>
        <v>0</v>
      </c>
      <c r="X75" s="47"/>
      <c r="Y75" s="215">
        <f t="shared" si="11"/>
        <v>0</v>
      </c>
      <c r="Z75" s="244"/>
      <c r="AA75" s="94"/>
      <c r="AB75" s="95"/>
      <c r="AC75" s="94"/>
      <c r="AD75" s="96"/>
      <c r="AE75" s="292" t="s">
        <v>377</v>
      </c>
    </row>
    <row r="76" spans="1:31" s="276" customFormat="1" ht="51" x14ac:dyDescent="0.25">
      <c r="A76" s="266"/>
      <c r="B76" s="267"/>
      <c r="C76" s="267" t="s">
        <v>162</v>
      </c>
      <c r="D76" s="267" t="s">
        <v>61</v>
      </c>
      <c r="E76" s="267" t="s">
        <v>64</v>
      </c>
      <c r="F76" s="266" t="s">
        <v>13</v>
      </c>
      <c r="G76" s="266">
        <v>100</v>
      </c>
      <c r="H76" s="268">
        <v>9182566000</v>
      </c>
      <c r="I76" s="266">
        <v>400</v>
      </c>
      <c r="J76" s="269">
        <v>5382224000</v>
      </c>
      <c r="K76" s="270">
        <v>100</v>
      </c>
      <c r="L76" s="269">
        <f>L77</f>
        <v>802203050</v>
      </c>
      <c r="M76" s="266">
        <v>100</v>
      </c>
      <c r="N76" s="268">
        <f>N77</f>
        <v>763073175</v>
      </c>
      <c r="O76" s="271">
        <f>O77/M77*M76</f>
        <v>5.6179775280898872</v>
      </c>
      <c r="P76" s="268">
        <f>P77</f>
        <v>24342556</v>
      </c>
      <c r="Q76" s="266"/>
      <c r="R76" s="268"/>
      <c r="S76" s="266"/>
      <c r="T76" s="268"/>
      <c r="U76" s="267"/>
      <c r="V76" s="267"/>
      <c r="W76" s="266">
        <f t="shared" si="12"/>
        <v>5.6179775280898872</v>
      </c>
      <c r="X76" s="269">
        <f t="shared" ref="X76:X125" si="13">P76+R76+T76+V76</f>
        <v>24342556</v>
      </c>
      <c r="Y76" s="270">
        <f t="shared" si="11"/>
        <v>5.6179775280898872</v>
      </c>
      <c r="Z76" s="272">
        <f t="shared" ref="Z76:Z81" si="14">X76/N76*100</f>
        <v>3.1900683705727171</v>
      </c>
      <c r="AA76" s="273">
        <f>I76+W76</f>
        <v>405.61797752808991</v>
      </c>
      <c r="AB76" s="274">
        <f>J76+X76</f>
        <v>5406566556</v>
      </c>
      <c r="AC76" s="275">
        <f>AA76/G76*100</f>
        <v>405.61797752808991</v>
      </c>
      <c r="AD76" s="273">
        <f>AB76/H76*100</f>
        <v>58.87860273479113</v>
      </c>
      <c r="AE76" s="283"/>
    </row>
    <row r="77" spans="1:31" s="253" customFormat="1" ht="45" customHeight="1" x14ac:dyDescent="0.25">
      <c r="A77" s="245" t="s">
        <v>265</v>
      </c>
      <c r="B77" s="246" t="s">
        <v>234</v>
      </c>
      <c r="C77" s="246"/>
      <c r="D77" s="246" t="s">
        <v>87</v>
      </c>
      <c r="E77" s="246" t="s">
        <v>88</v>
      </c>
      <c r="F77" s="245" t="s">
        <v>17</v>
      </c>
      <c r="G77" s="245"/>
      <c r="H77" s="247"/>
      <c r="I77" s="245"/>
      <c r="J77" s="247"/>
      <c r="K77" s="248">
        <v>178</v>
      </c>
      <c r="L77" s="247">
        <f>SUM(L78:L84)</f>
        <v>802203050</v>
      </c>
      <c r="M77" s="245">
        <v>178</v>
      </c>
      <c r="N77" s="249">
        <f>SUM(N78:N84)</f>
        <v>763073175</v>
      </c>
      <c r="O77" s="245">
        <v>10</v>
      </c>
      <c r="P77" s="249">
        <f>SUM(P78:P84)</f>
        <v>24342556</v>
      </c>
      <c r="Q77" s="245"/>
      <c r="R77" s="249"/>
      <c r="S77" s="245"/>
      <c r="T77" s="249"/>
      <c r="U77" s="246"/>
      <c r="V77" s="246"/>
      <c r="W77" s="245">
        <f t="shared" si="12"/>
        <v>10</v>
      </c>
      <c r="X77" s="247">
        <f t="shared" si="13"/>
        <v>24342556</v>
      </c>
      <c r="Y77" s="248">
        <f t="shared" si="11"/>
        <v>5.6179775280898872</v>
      </c>
      <c r="Z77" s="261">
        <f t="shared" si="14"/>
        <v>3.1900683705727171</v>
      </c>
      <c r="AA77" s="250"/>
      <c r="AB77" s="251"/>
      <c r="AC77" s="250"/>
      <c r="AD77" s="252"/>
      <c r="AE77" s="284"/>
    </row>
    <row r="78" spans="1:31" ht="56.25" customHeight="1" x14ac:dyDescent="0.25">
      <c r="A78" s="4">
        <v>26</v>
      </c>
      <c r="B78" s="3" t="s">
        <v>235</v>
      </c>
      <c r="C78" s="3" t="s">
        <v>171</v>
      </c>
      <c r="D78" s="3" t="s">
        <v>89</v>
      </c>
      <c r="E78" s="3" t="s">
        <v>90</v>
      </c>
      <c r="F78" s="4" t="s">
        <v>17</v>
      </c>
      <c r="G78" s="27"/>
      <c r="H78" s="28"/>
      <c r="I78" s="4"/>
      <c r="J78" s="28"/>
      <c r="K78" s="206">
        <v>17</v>
      </c>
      <c r="L78" s="17">
        <v>67201500</v>
      </c>
      <c r="M78" s="4">
        <v>17</v>
      </c>
      <c r="N78" s="10">
        <v>65689000</v>
      </c>
      <c r="O78" s="4">
        <v>3</v>
      </c>
      <c r="P78" s="10">
        <v>0</v>
      </c>
      <c r="Q78" s="4"/>
      <c r="R78" s="10"/>
      <c r="S78" s="4"/>
      <c r="T78" s="10"/>
      <c r="U78" s="3"/>
      <c r="V78" s="3"/>
      <c r="W78" s="44">
        <f t="shared" si="12"/>
        <v>3</v>
      </c>
      <c r="X78" s="41">
        <f t="shared" si="13"/>
        <v>0</v>
      </c>
      <c r="Y78" s="242">
        <f t="shared" si="11"/>
        <v>17.647058823529413</v>
      </c>
      <c r="Z78" s="243">
        <f t="shared" si="14"/>
        <v>0</v>
      </c>
      <c r="AA78" s="23"/>
      <c r="AB78" s="32"/>
      <c r="AC78" s="23"/>
      <c r="AD78" s="34"/>
      <c r="AE78" s="285" t="s">
        <v>380</v>
      </c>
    </row>
    <row r="79" spans="1:31" ht="38.25" x14ac:dyDescent="0.25">
      <c r="A79" s="25">
        <v>27</v>
      </c>
      <c r="B79" s="8" t="s">
        <v>237</v>
      </c>
      <c r="C79" s="8" t="s">
        <v>173</v>
      </c>
      <c r="D79" s="8" t="s">
        <v>93</v>
      </c>
      <c r="E79" s="8" t="s">
        <v>327</v>
      </c>
      <c r="F79" s="25" t="s">
        <v>329</v>
      </c>
      <c r="G79" s="36"/>
      <c r="H79" s="29"/>
      <c r="I79" s="25"/>
      <c r="J79" s="29"/>
      <c r="K79" s="208">
        <v>1</v>
      </c>
      <c r="L79" s="209">
        <v>110422750</v>
      </c>
      <c r="M79" s="25">
        <v>1</v>
      </c>
      <c r="N79" s="11">
        <v>107505375</v>
      </c>
      <c r="O79" s="25">
        <v>0</v>
      </c>
      <c r="P79" s="11">
        <v>24342556</v>
      </c>
      <c r="Q79" s="25"/>
      <c r="R79" s="11"/>
      <c r="S79" s="25"/>
      <c r="T79" s="11"/>
      <c r="U79" s="8"/>
      <c r="V79" s="8"/>
      <c r="W79" s="58">
        <f t="shared" si="12"/>
        <v>0</v>
      </c>
      <c r="X79" s="114">
        <f t="shared" si="13"/>
        <v>24342556</v>
      </c>
      <c r="Y79" s="212">
        <f t="shared" si="11"/>
        <v>0</v>
      </c>
      <c r="Z79" s="259">
        <f t="shared" si="14"/>
        <v>22.643105984235675</v>
      </c>
      <c r="AA79" s="168"/>
      <c r="AB79" s="169"/>
      <c r="AC79" s="168"/>
      <c r="AD79" s="170"/>
      <c r="AE79" s="286" t="s">
        <v>385</v>
      </c>
    </row>
    <row r="80" spans="1:31" s="171" customFormat="1" ht="43.5" customHeight="1" x14ac:dyDescent="0.25">
      <c r="A80" s="9"/>
      <c r="B80" s="149"/>
      <c r="C80" s="149"/>
      <c r="D80" s="7"/>
      <c r="E80" s="89" t="s">
        <v>328</v>
      </c>
      <c r="F80" s="92" t="s">
        <v>26</v>
      </c>
      <c r="G80" s="90"/>
      <c r="H80" s="91"/>
      <c r="I80" s="92"/>
      <c r="J80" s="91"/>
      <c r="K80" s="227">
        <v>200</v>
      </c>
      <c r="L80" s="228"/>
      <c r="M80" s="92">
        <v>200</v>
      </c>
      <c r="N80" s="97"/>
      <c r="O80" s="92">
        <v>0</v>
      </c>
      <c r="P80" s="97"/>
      <c r="Q80" s="92"/>
      <c r="R80" s="97"/>
      <c r="S80" s="92"/>
      <c r="T80" s="97"/>
      <c r="U80" s="89"/>
      <c r="V80" s="89"/>
      <c r="W80" s="46">
        <f t="shared" si="12"/>
        <v>0</v>
      </c>
      <c r="X80" s="47"/>
      <c r="Y80" s="230">
        <f t="shared" si="11"/>
        <v>0</v>
      </c>
      <c r="Z80" s="260"/>
      <c r="AA80" s="146"/>
      <c r="AB80" s="147"/>
      <c r="AC80" s="146"/>
      <c r="AD80" s="148"/>
      <c r="AE80" s="293"/>
    </row>
    <row r="81" spans="1:31" s="172" customFormat="1" ht="38.25" x14ac:dyDescent="0.25">
      <c r="A81" s="25">
        <v>28</v>
      </c>
      <c r="B81" s="8" t="s">
        <v>238</v>
      </c>
      <c r="C81" s="8" t="s">
        <v>174</v>
      </c>
      <c r="D81" s="347" t="s">
        <v>95</v>
      </c>
      <c r="E81" s="80" t="s">
        <v>330</v>
      </c>
      <c r="F81" s="79" t="s">
        <v>94</v>
      </c>
      <c r="G81" s="98"/>
      <c r="H81" s="99"/>
      <c r="I81" s="79"/>
      <c r="J81" s="99"/>
      <c r="K81" s="219">
        <v>95</v>
      </c>
      <c r="L81" s="220">
        <v>374115000</v>
      </c>
      <c r="M81" s="79">
        <v>95</v>
      </c>
      <c r="N81" s="81">
        <v>352315000</v>
      </c>
      <c r="O81" s="79">
        <v>0</v>
      </c>
      <c r="P81" s="81">
        <v>0</v>
      </c>
      <c r="Q81" s="79"/>
      <c r="R81" s="81"/>
      <c r="S81" s="79"/>
      <c r="T81" s="81"/>
      <c r="U81" s="80"/>
      <c r="V81" s="80"/>
      <c r="W81" s="58">
        <f t="shared" si="12"/>
        <v>0</v>
      </c>
      <c r="X81" s="114">
        <f t="shared" si="13"/>
        <v>0</v>
      </c>
      <c r="Y81" s="229">
        <f t="shared" si="11"/>
        <v>0</v>
      </c>
      <c r="Z81" s="299">
        <f t="shared" si="14"/>
        <v>0</v>
      </c>
      <c r="AA81" s="62"/>
      <c r="AB81" s="63"/>
      <c r="AC81" s="62"/>
      <c r="AD81" s="64"/>
      <c r="AE81" s="289" t="s">
        <v>379</v>
      </c>
    </row>
    <row r="82" spans="1:31" s="171" customFormat="1" ht="56.25" customHeight="1" x14ac:dyDescent="0.25">
      <c r="A82" s="9"/>
      <c r="B82" s="7"/>
      <c r="C82" s="7"/>
      <c r="D82" s="348"/>
      <c r="E82" s="89" t="s">
        <v>331</v>
      </c>
      <c r="F82" s="92" t="s">
        <v>26</v>
      </c>
      <c r="G82" s="90"/>
      <c r="H82" s="91"/>
      <c r="I82" s="92"/>
      <c r="J82" s="101"/>
      <c r="K82" s="227">
        <v>215</v>
      </c>
      <c r="L82" s="228"/>
      <c r="M82" s="92">
        <v>215</v>
      </c>
      <c r="N82" s="97"/>
      <c r="O82" s="92">
        <v>0</v>
      </c>
      <c r="P82" s="97"/>
      <c r="Q82" s="92"/>
      <c r="R82" s="97"/>
      <c r="S82" s="92"/>
      <c r="T82" s="97"/>
      <c r="U82" s="89"/>
      <c r="V82" s="89"/>
      <c r="W82" s="46">
        <f t="shared" si="12"/>
        <v>0</v>
      </c>
      <c r="X82" s="47"/>
      <c r="Y82" s="215">
        <f t="shared" si="11"/>
        <v>0</v>
      </c>
      <c r="Z82" s="244"/>
      <c r="AA82" s="94"/>
      <c r="AB82" s="95"/>
      <c r="AC82" s="94"/>
      <c r="AD82" s="96"/>
      <c r="AE82" s="292"/>
    </row>
    <row r="83" spans="1:31" s="276" customFormat="1" ht="54" customHeight="1" x14ac:dyDescent="0.25">
      <c r="A83" s="266"/>
      <c r="B83" s="267"/>
      <c r="C83" s="267" t="s">
        <v>172</v>
      </c>
      <c r="D83" s="267"/>
      <c r="E83" s="267" t="s">
        <v>64</v>
      </c>
      <c r="F83" s="266"/>
      <c r="G83" s="280">
        <v>100</v>
      </c>
      <c r="H83" s="281">
        <v>2103000000</v>
      </c>
      <c r="I83" s="266"/>
      <c r="J83" s="269"/>
      <c r="K83" s="270"/>
      <c r="L83" s="269"/>
      <c r="M83" s="266"/>
      <c r="N83" s="268"/>
      <c r="O83" s="266"/>
      <c r="P83" s="268"/>
      <c r="Q83" s="266"/>
      <c r="R83" s="268"/>
      <c r="S83" s="266"/>
      <c r="T83" s="268"/>
      <c r="U83" s="267"/>
      <c r="V83" s="267"/>
      <c r="W83" s="266"/>
      <c r="X83" s="269"/>
      <c r="Y83" s="270"/>
      <c r="Z83" s="272"/>
      <c r="AA83" s="275"/>
      <c r="AB83" s="274"/>
      <c r="AC83" s="275"/>
      <c r="AD83" s="273"/>
      <c r="AE83" s="283"/>
    </row>
    <row r="84" spans="1:31" ht="41.25" customHeight="1" x14ac:dyDescent="0.25">
      <c r="A84" s="4">
        <v>29</v>
      </c>
      <c r="B84" s="3" t="s">
        <v>236</v>
      </c>
      <c r="C84" s="3" t="s">
        <v>258</v>
      </c>
      <c r="D84" s="3" t="s">
        <v>91</v>
      </c>
      <c r="E84" s="3" t="s">
        <v>92</v>
      </c>
      <c r="F84" s="4" t="s">
        <v>17</v>
      </c>
      <c r="G84" s="27"/>
      <c r="H84" s="28"/>
      <c r="I84" s="4"/>
      <c r="J84" s="28"/>
      <c r="K84" s="206">
        <v>7</v>
      </c>
      <c r="L84" s="17">
        <v>250463800</v>
      </c>
      <c r="M84" s="4">
        <v>7</v>
      </c>
      <c r="N84" s="10">
        <v>237563800</v>
      </c>
      <c r="O84" s="4">
        <v>7</v>
      </c>
      <c r="P84" s="10">
        <v>0</v>
      </c>
      <c r="Q84" s="4"/>
      <c r="R84" s="10"/>
      <c r="S84" s="4"/>
      <c r="T84" s="10"/>
      <c r="U84" s="3"/>
      <c r="V84" s="3"/>
      <c r="W84" s="44">
        <f t="shared" si="12"/>
        <v>7</v>
      </c>
      <c r="X84" s="41">
        <f t="shared" si="13"/>
        <v>0</v>
      </c>
      <c r="Y84" s="218">
        <f t="shared" si="11"/>
        <v>100</v>
      </c>
      <c r="Z84" s="243">
        <f t="shared" ref="Z84:Z94" si="15">X84/N84*100</f>
        <v>0</v>
      </c>
      <c r="AA84" s="23"/>
      <c r="AB84" s="32"/>
      <c r="AC84" s="23"/>
      <c r="AD84" s="34"/>
      <c r="AE84" s="285"/>
    </row>
    <row r="85" spans="1:31" s="276" customFormat="1" ht="66.75" customHeight="1" x14ac:dyDescent="0.25">
      <c r="A85" s="266" t="s">
        <v>267</v>
      </c>
      <c r="B85" s="267" t="s">
        <v>239</v>
      </c>
      <c r="C85" s="267" t="s">
        <v>175</v>
      </c>
      <c r="D85" s="267" t="s">
        <v>96</v>
      </c>
      <c r="E85" s="267" t="s">
        <v>97</v>
      </c>
      <c r="F85" s="266" t="s">
        <v>13</v>
      </c>
      <c r="G85" s="266">
        <v>100</v>
      </c>
      <c r="H85" s="269">
        <v>34603969000</v>
      </c>
      <c r="I85" s="266">
        <v>400</v>
      </c>
      <c r="J85" s="269">
        <v>42191859000</v>
      </c>
      <c r="K85" s="270">
        <v>100</v>
      </c>
      <c r="L85" s="269">
        <f>L86</f>
        <v>8583730200</v>
      </c>
      <c r="M85" s="266">
        <v>100</v>
      </c>
      <c r="N85" s="268">
        <f>N86</f>
        <v>8543605200</v>
      </c>
      <c r="O85" s="271">
        <f>63/1190*100</f>
        <v>5.2941176470588234</v>
      </c>
      <c r="P85" s="268">
        <f>P86</f>
        <v>225371244</v>
      </c>
      <c r="Q85" s="266"/>
      <c r="R85" s="268"/>
      <c r="S85" s="266"/>
      <c r="T85" s="268"/>
      <c r="U85" s="267"/>
      <c r="V85" s="267"/>
      <c r="W85" s="266">
        <f t="shared" si="12"/>
        <v>5.2941176470588234</v>
      </c>
      <c r="X85" s="269">
        <f t="shared" si="13"/>
        <v>225371244</v>
      </c>
      <c r="Y85" s="270">
        <f t="shared" si="11"/>
        <v>5.2941176470588234</v>
      </c>
      <c r="Z85" s="272">
        <f t="shared" si="15"/>
        <v>2.637893942009399</v>
      </c>
      <c r="AA85" s="273">
        <f>I85+W85</f>
        <v>405.29411764705884</v>
      </c>
      <c r="AB85" s="274">
        <f>J85+X85</f>
        <v>42417230244</v>
      </c>
      <c r="AC85" s="275">
        <f>AA85/G85*100</f>
        <v>405.29411764705878</v>
      </c>
      <c r="AD85" s="273">
        <f>AB85/H85*100</f>
        <v>122.57908982637223</v>
      </c>
      <c r="AE85" s="283"/>
    </row>
    <row r="86" spans="1:31" s="253" customFormat="1" ht="30" customHeight="1" x14ac:dyDescent="0.25">
      <c r="A86" s="245" t="s">
        <v>266</v>
      </c>
      <c r="B86" s="246" t="s">
        <v>240</v>
      </c>
      <c r="C86" s="246"/>
      <c r="D86" s="246" t="s">
        <v>98</v>
      </c>
      <c r="E86" s="246" t="s">
        <v>273</v>
      </c>
      <c r="F86" s="245" t="s">
        <v>17</v>
      </c>
      <c r="G86" s="245"/>
      <c r="H86" s="247"/>
      <c r="I86" s="245"/>
      <c r="J86" s="247"/>
      <c r="K86" s="248">
        <v>418</v>
      </c>
      <c r="L86" s="247">
        <f>SUM(L87:L102)</f>
        <v>8583730200</v>
      </c>
      <c r="M86" s="245">
        <v>418</v>
      </c>
      <c r="N86" s="249">
        <f>SUM(N87:N105)</f>
        <v>8543605200</v>
      </c>
      <c r="O86" s="245">
        <v>0</v>
      </c>
      <c r="P86" s="249">
        <f>SUM(P87:P102)</f>
        <v>225371244</v>
      </c>
      <c r="Q86" s="245"/>
      <c r="R86" s="249"/>
      <c r="S86" s="245"/>
      <c r="T86" s="249"/>
      <c r="U86" s="246"/>
      <c r="V86" s="246"/>
      <c r="W86" s="245">
        <f t="shared" si="12"/>
        <v>0</v>
      </c>
      <c r="X86" s="247">
        <f t="shared" si="13"/>
        <v>225371244</v>
      </c>
      <c r="Y86" s="248">
        <f t="shared" si="11"/>
        <v>0</v>
      </c>
      <c r="Z86" s="261">
        <f t="shared" si="15"/>
        <v>2.637893942009399</v>
      </c>
      <c r="AA86" s="250"/>
      <c r="AB86" s="251"/>
      <c r="AC86" s="250"/>
      <c r="AD86" s="252"/>
      <c r="AE86" s="284"/>
    </row>
    <row r="87" spans="1:31" s="180" customFormat="1" ht="28.5" customHeight="1" x14ac:dyDescent="0.25">
      <c r="A87" s="42">
        <v>30</v>
      </c>
      <c r="B87" s="43" t="s">
        <v>241</v>
      </c>
      <c r="C87" s="43" t="s">
        <v>176</v>
      </c>
      <c r="D87" s="43" t="s">
        <v>99</v>
      </c>
      <c r="E87" s="57" t="s">
        <v>100</v>
      </c>
      <c r="F87" s="58" t="s">
        <v>272</v>
      </c>
      <c r="G87" s="59"/>
      <c r="H87" s="60"/>
      <c r="I87" s="58"/>
      <c r="J87" s="60"/>
      <c r="K87" s="212">
        <v>2</v>
      </c>
      <c r="L87" s="114">
        <v>219207200</v>
      </c>
      <c r="M87" s="58">
        <v>2</v>
      </c>
      <c r="N87" s="61">
        <v>215769700</v>
      </c>
      <c r="O87" s="58">
        <v>0</v>
      </c>
      <c r="P87" s="61">
        <v>2250000</v>
      </c>
      <c r="Q87" s="58"/>
      <c r="R87" s="61"/>
      <c r="S87" s="58"/>
      <c r="T87" s="61"/>
      <c r="U87" s="57"/>
      <c r="V87" s="57"/>
      <c r="W87" s="58">
        <f t="shared" si="12"/>
        <v>0</v>
      </c>
      <c r="X87" s="114">
        <f t="shared" si="13"/>
        <v>2250000</v>
      </c>
      <c r="Y87" s="212">
        <f t="shared" si="11"/>
        <v>0</v>
      </c>
      <c r="Z87" s="259">
        <f t="shared" si="15"/>
        <v>1.042778480945193</v>
      </c>
      <c r="AA87" s="62"/>
      <c r="AB87" s="63"/>
      <c r="AC87" s="62"/>
      <c r="AD87" s="64"/>
      <c r="AE87" s="289" t="s">
        <v>390</v>
      </c>
    </row>
    <row r="88" spans="1:31" s="180" customFormat="1" ht="25.5" x14ac:dyDescent="0.25">
      <c r="A88" s="48"/>
      <c r="B88" s="49"/>
      <c r="C88" s="181"/>
      <c r="D88" s="49"/>
      <c r="E88" s="49" t="s">
        <v>332</v>
      </c>
      <c r="F88" s="48" t="s">
        <v>118</v>
      </c>
      <c r="G88" s="182"/>
      <c r="H88" s="183"/>
      <c r="I88" s="46"/>
      <c r="J88" s="183"/>
      <c r="K88" s="214">
        <v>4</v>
      </c>
      <c r="L88" s="53"/>
      <c r="M88" s="48">
        <v>4</v>
      </c>
      <c r="N88" s="52"/>
      <c r="O88" s="48">
        <v>0</v>
      </c>
      <c r="P88" s="52"/>
      <c r="Q88" s="48"/>
      <c r="R88" s="52"/>
      <c r="S88" s="48"/>
      <c r="T88" s="52"/>
      <c r="U88" s="49"/>
      <c r="V88" s="49"/>
      <c r="W88" s="46">
        <f t="shared" si="12"/>
        <v>0</v>
      </c>
      <c r="X88" s="47"/>
      <c r="Y88" s="230">
        <f t="shared" si="11"/>
        <v>0</v>
      </c>
      <c r="Z88" s="244"/>
      <c r="AA88" s="184"/>
      <c r="AB88" s="185"/>
      <c r="AC88" s="184"/>
      <c r="AD88" s="186"/>
      <c r="AE88" s="287" t="s">
        <v>393</v>
      </c>
    </row>
    <row r="89" spans="1:31" s="6" customFormat="1" ht="30" customHeight="1" x14ac:dyDescent="0.25">
      <c r="A89" s="42">
        <v>31</v>
      </c>
      <c r="B89" s="43" t="s">
        <v>247</v>
      </c>
      <c r="C89" s="5" t="s">
        <v>177</v>
      </c>
      <c r="D89" s="43" t="s">
        <v>108</v>
      </c>
      <c r="E89" s="43" t="s">
        <v>109</v>
      </c>
      <c r="F89" s="42" t="s">
        <v>94</v>
      </c>
      <c r="G89" s="54"/>
      <c r="H89" s="55"/>
      <c r="I89" s="44"/>
      <c r="J89" s="55"/>
      <c r="K89" s="229">
        <v>358</v>
      </c>
      <c r="L89" s="45">
        <v>123387500</v>
      </c>
      <c r="M89" s="42">
        <v>358</v>
      </c>
      <c r="N89" s="16">
        <v>113700000</v>
      </c>
      <c r="O89" s="42">
        <v>0</v>
      </c>
      <c r="P89" s="16">
        <v>17128250</v>
      </c>
      <c r="Q89" s="42"/>
      <c r="R89" s="16"/>
      <c r="S89" s="42"/>
      <c r="T89" s="16"/>
      <c r="U89" s="43"/>
      <c r="V89" s="43"/>
      <c r="W89" s="44">
        <f t="shared" si="12"/>
        <v>0</v>
      </c>
      <c r="X89" s="41">
        <f t="shared" si="13"/>
        <v>17128250</v>
      </c>
      <c r="Y89" s="218">
        <f t="shared" si="11"/>
        <v>0</v>
      </c>
      <c r="Z89" s="242">
        <f t="shared" si="15"/>
        <v>15.064423922603343</v>
      </c>
      <c r="AA89" s="23"/>
      <c r="AB89" s="32"/>
      <c r="AC89" s="23"/>
      <c r="AD89" s="34"/>
      <c r="AE89" s="285" t="s">
        <v>392</v>
      </c>
    </row>
    <row r="90" spans="1:31" s="6" customFormat="1" ht="30" customHeight="1" x14ac:dyDescent="0.25">
      <c r="A90" s="42">
        <v>32</v>
      </c>
      <c r="B90" s="43" t="s">
        <v>242</v>
      </c>
      <c r="C90" s="57" t="s">
        <v>178</v>
      </c>
      <c r="D90" s="349" t="s">
        <v>101</v>
      </c>
      <c r="E90" s="43" t="s">
        <v>102</v>
      </c>
      <c r="F90" s="42" t="s">
        <v>17</v>
      </c>
      <c r="G90" s="59"/>
      <c r="H90" s="60"/>
      <c r="I90" s="58"/>
      <c r="J90" s="60"/>
      <c r="K90" s="229">
        <v>1</v>
      </c>
      <c r="L90" s="45">
        <v>4457812500</v>
      </c>
      <c r="M90" s="42">
        <v>1</v>
      </c>
      <c r="N90" s="16">
        <v>4450312500</v>
      </c>
      <c r="O90" s="42">
        <v>0</v>
      </c>
      <c r="P90" s="16">
        <v>8010000</v>
      </c>
      <c r="Q90" s="42"/>
      <c r="R90" s="16"/>
      <c r="S90" s="42"/>
      <c r="T90" s="16"/>
      <c r="U90" s="43"/>
      <c r="V90" s="43"/>
      <c r="W90" s="42">
        <f t="shared" si="12"/>
        <v>0</v>
      </c>
      <c r="X90" s="45">
        <f t="shared" si="13"/>
        <v>8010000</v>
      </c>
      <c r="Y90" s="229">
        <f t="shared" si="11"/>
        <v>0</v>
      </c>
      <c r="Z90" s="258">
        <f t="shared" si="15"/>
        <v>0.17998736043817148</v>
      </c>
      <c r="AA90" s="168"/>
      <c r="AB90" s="169"/>
      <c r="AC90" s="168"/>
      <c r="AD90" s="170"/>
      <c r="AE90" s="286" t="s">
        <v>392</v>
      </c>
    </row>
    <row r="91" spans="1:31" s="6" customFormat="1" ht="42.75" customHeight="1" x14ac:dyDescent="0.25">
      <c r="A91" s="46"/>
      <c r="B91" s="181"/>
      <c r="C91" s="104" t="s">
        <v>179</v>
      </c>
      <c r="D91" s="351"/>
      <c r="E91" s="181"/>
      <c r="F91" s="46"/>
      <c r="G91" s="105"/>
      <c r="H91" s="106"/>
      <c r="I91" s="103"/>
      <c r="J91" s="106"/>
      <c r="K91" s="230"/>
      <c r="L91" s="47"/>
      <c r="M91" s="46"/>
      <c r="N91" s="176"/>
      <c r="O91" s="46"/>
      <c r="P91" s="176"/>
      <c r="Q91" s="46"/>
      <c r="R91" s="176"/>
      <c r="S91" s="46"/>
      <c r="T91" s="176"/>
      <c r="U91" s="181"/>
      <c r="V91" s="181"/>
      <c r="W91" s="46"/>
      <c r="X91" s="47"/>
      <c r="Y91" s="230"/>
      <c r="Z91" s="244"/>
      <c r="AA91" s="184"/>
      <c r="AB91" s="185"/>
      <c r="AC91" s="184"/>
      <c r="AD91" s="186"/>
      <c r="AE91" s="287"/>
    </row>
    <row r="92" spans="1:31" s="6" customFormat="1" ht="42" customHeight="1" x14ac:dyDescent="0.25">
      <c r="A92" s="44">
        <v>33</v>
      </c>
      <c r="B92" s="5" t="s">
        <v>244</v>
      </c>
      <c r="C92" s="5" t="s">
        <v>187</v>
      </c>
      <c r="D92" s="5" t="s">
        <v>105</v>
      </c>
      <c r="E92" s="5" t="s">
        <v>336</v>
      </c>
      <c r="F92" s="44" t="s">
        <v>79</v>
      </c>
      <c r="G92" s="54"/>
      <c r="H92" s="55"/>
      <c r="I92" s="44"/>
      <c r="J92" s="55"/>
      <c r="K92" s="218">
        <v>13</v>
      </c>
      <c r="L92" s="41">
        <v>39600000</v>
      </c>
      <c r="M92" s="44">
        <v>13</v>
      </c>
      <c r="N92" s="15">
        <v>38400000</v>
      </c>
      <c r="O92" s="44">
        <v>11</v>
      </c>
      <c r="P92" s="15">
        <v>0</v>
      </c>
      <c r="Q92" s="44"/>
      <c r="R92" s="15"/>
      <c r="S92" s="44"/>
      <c r="T92" s="15"/>
      <c r="U92" s="5"/>
      <c r="V92" s="5"/>
      <c r="W92" s="44">
        <f t="shared" si="12"/>
        <v>11</v>
      </c>
      <c r="X92" s="41">
        <f t="shared" si="13"/>
        <v>0</v>
      </c>
      <c r="Y92" s="242">
        <f t="shared" si="11"/>
        <v>84.615384615384613</v>
      </c>
      <c r="Z92" s="243">
        <f t="shared" si="15"/>
        <v>0</v>
      </c>
      <c r="AA92" s="23"/>
      <c r="AB92" s="32"/>
      <c r="AC92" s="23"/>
      <c r="AD92" s="34"/>
      <c r="AE92" s="285"/>
    </row>
    <row r="93" spans="1:31" s="6" customFormat="1" ht="30" customHeight="1" x14ac:dyDescent="0.25">
      <c r="A93" s="44">
        <v>34</v>
      </c>
      <c r="B93" s="5" t="s">
        <v>246</v>
      </c>
      <c r="C93" s="5" t="s">
        <v>192</v>
      </c>
      <c r="D93" s="5" t="s">
        <v>107</v>
      </c>
      <c r="E93" s="5" t="s">
        <v>338</v>
      </c>
      <c r="F93" s="44" t="s">
        <v>26</v>
      </c>
      <c r="G93" s="54"/>
      <c r="H93" s="55"/>
      <c r="I93" s="44"/>
      <c r="J93" s="55"/>
      <c r="K93" s="218">
        <v>240</v>
      </c>
      <c r="L93" s="41">
        <v>148594000</v>
      </c>
      <c r="M93" s="44">
        <v>240</v>
      </c>
      <c r="N93" s="15">
        <v>148594000</v>
      </c>
      <c r="O93" s="44">
        <v>0</v>
      </c>
      <c r="P93" s="15">
        <v>0</v>
      </c>
      <c r="Q93" s="44"/>
      <c r="R93" s="15"/>
      <c r="S93" s="44"/>
      <c r="T93" s="15"/>
      <c r="U93" s="5"/>
      <c r="V93" s="5"/>
      <c r="W93" s="44">
        <f t="shared" si="12"/>
        <v>0</v>
      </c>
      <c r="X93" s="41">
        <f t="shared" si="13"/>
        <v>0</v>
      </c>
      <c r="Y93" s="218">
        <f t="shared" si="11"/>
        <v>0</v>
      </c>
      <c r="Z93" s="243">
        <f t="shared" si="15"/>
        <v>0</v>
      </c>
      <c r="AA93" s="23"/>
      <c r="AB93" s="32"/>
      <c r="AC93" s="23"/>
      <c r="AD93" s="34"/>
      <c r="AE93" s="285" t="s">
        <v>391</v>
      </c>
    </row>
    <row r="94" spans="1:31" s="6" customFormat="1" ht="30" customHeight="1" x14ac:dyDescent="0.25">
      <c r="A94" s="42">
        <v>35</v>
      </c>
      <c r="B94" s="43" t="s">
        <v>243</v>
      </c>
      <c r="C94" s="43" t="s">
        <v>180</v>
      </c>
      <c r="D94" s="43" t="s">
        <v>103</v>
      </c>
      <c r="E94" s="5" t="s">
        <v>278</v>
      </c>
      <c r="F94" s="44" t="s">
        <v>40</v>
      </c>
      <c r="G94" s="54"/>
      <c r="H94" s="55"/>
      <c r="I94" s="44"/>
      <c r="J94" s="55"/>
      <c r="K94" s="218">
        <f>SUM(K95:K102)</f>
        <v>572</v>
      </c>
      <c r="L94" s="41">
        <v>2596431000</v>
      </c>
      <c r="M94" s="44">
        <f>SUM(M95:M102)</f>
        <v>572</v>
      </c>
      <c r="N94" s="15">
        <v>2578131000</v>
      </c>
      <c r="O94" s="44">
        <f>SUM(O95:O102)</f>
        <v>52</v>
      </c>
      <c r="P94" s="15">
        <v>38757394</v>
      </c>
      <c r="Q94" s="44"/>
      <c r="R94" s="15"/>
      <c r="S94" s="44"/>
      <c r="T94" s="15"/>
      <c r="U94" s="5"/>
      <c r="V94" s="5"/>
      <c r="W94" s="44">
        <f t="shared" si="12"/>
        <v>52</v>
      </c>
      <c r="X94" s="41">
        <f t="shared" si="13"/>
        <v>38757394</v>
      </c>
      <c r="Y94" s="242">
        <f t="shared" si="11"/>
        <v>9.0909090909090917</v>
      </c>
      <c r="Z94" s="242">
        <f t="shared" si="15"/>
        <v>1.5033136019853142</v>
      </c>
      <c r="AA94" s="125"/>
      <c r="AB94" s="126"/>
      <c r="AC94" s="125"/>
      <c r="AD94" s="127"/>
      <c r="AE94" s="285" t="s">
        <v>386</v>
      </c>
    </row>
    <row r="95" spans="1:31" s="6" customFormat="1" ht="28.5" customHeight="1" x14ac:dyDescent="0.25">
      <c r="A95" s="46"/>
      <c r="B95" s="181"/>
      <c r="C95" s="65" t="s">
        <v>181</v>
      </c>
      <c r="D95" s="181"/>
      <c r="E95" s="154" t="s">
        <v>274</v>
      </c>
      <c r="F95" s="155" t="s">
        <v>106</v>
      </c>
      <c r="G95" s="156"/>
      <c r="H95" s="157"/>
      <c r="I95" s="155"/>
      <c r="J95" s="157"/>
      <c r="K95" s="231">
        <v>60</v>
      </c>
      <c r="L95" s="200"/>
      <c r="M95" s="155">
        <v>60</v>
      </c>
      <c r="N95" s="158"/>
      <c r="O95" s="155">
        <v>0</v>
      </c>
      <c r="P95" s="158"/>
      <c r="Q95" s="155"/>
      <c r="R95" s="158"/>
      <c r="S95" s="155"/>
      <c r="T95" s="158"/>
      <c r="U95" s="154"/>
      <c r="V95" s="154"/>
      <c r="W95" s="155">
        <f t="shared" si="12"/>
        <v>0</v>
      </c>
      <c r="X95" s="200"/>
      <c r="Y95" s="229">
        <f t="shared" si="11"/>
        <v>0</v>
      </c>
      <c r="Z95" s="263"/>
      <c r="AA95" s="159"/>
      <c r="AB95" s="160"/>
      <c r="AC95" s="159"/>
      <c r="AD95" s="161"/>
      <c r="AE95" s="294"/>
    </row>
    <row r="96" spans="1:31" s="6" customFormat="1" ht="28.5" customHeight="1" x14ac:dyDescent="0.25">
      <c r="A96" s="48"/>
      <c r="B96" s="49"/>
      <c r="C96" s="102" t="s">
        <v>147</v>
      </c>
      <c r="D96" s="49"/>
      <c r="E96" s="65" t="s">
        <v>275</v>
      </c>
      <c r="F96" s="66" t="s">
        <v>40</v>
      </c>
      <c r="G96" s="67"/>
      <c r="H96" s="68"/>
      <c r="I96" s="66"/>
      <c r="J96" s="68"/>
      <c r="K96" s="213">
        <v>60</v>
      </c>
      <c r="L96" s="70"/>
      <c r="M96" s="66">
        <v>60</v>
      </c>
      <c r="N96" s="69"/>
      <c r="O96" s="66">
        <v>0</v>
      </c>
      <c r="P96" s="69"/>
      <c r="Q96" s="66"/>
      <c r="R96" s="69"/>
      <c r="S96" s="66"/>
      <c r="T96" s="69"/>
      <c r="U96" s="65"/>
      <c r="V96" s="65"/>
      <c r="W96" s="66">
        <f t="shared" si="12"/>
        <v>0</v>
      </c>
      <c r="X96" s="70"/>
      <c r="Y96" s="213">
        <f t="shared" si="11"/>
        <v>0</v>
      </c>
      <c r="Z96" s="262"/>
      <c r="AA96" s="71"/>
      <c r="AB96" s="72"/>
      <c r="AC96" s="71"/>
      <c r="AD96" s="73"/>
      <c r="AE96" s="290"/>
    </row>
    <row r="97" spans="1:33" s="6" customFormat="1" ht="28.5" customHeight="1" x14ac:dyDescent="0.25">
      <c r="A97" s="48"/>
      <c r="B97" s="49"/>
      <c r="C97" s="65" t="s">
        <v>182</v>
      </c>
      <c r="D97" s="49"/>
      <c r="E97" s="65" t="s">
        <v>333</v>
      </c>
      <c r="F97" s="66" t="s">
        <v>335</v>
      </c>
      <c r="G97" s="67"/>
      <c r="H97" s="68"/>
      <c r="I97" s="66"/>
      <c r="J97" s="68"/>
      <c r="K97" s="213">
        <v>30</v>
      </c>
      <c r="L97" s="70"/>
      <c r="M97" s="66">
        <v>30</v>
      </c>
      <c r="N97" s="69"/>
      <c r="O97" s="66">
        <v>30</v>
      </c>
      <c r="P97" s="69"/>
      <c r="Q97" s="66"/>
      <c r="R97" s="69"/>
      <c r="S97" s="66"/>
      <c r="T97" s="69"/>
      <c r="U97" s="65"/>
      <c r="V97" s="65"/>
      <c r="W97" s="66">
        <f t="shared" si="12"/>
        <v>30</v>
      </c>
      <c r="X97" s="70"/>
      <c r="Y97" s="213">
        <f t="shared" si="11"/>
        <v>100</v>
      </c>
      <c r="Z97" s="262"/>
      <c r="AA97" s="71"/>
      <c r="AB97" s="72"/>
      <c r="AC97" s="71"/>
      <c r="AD97" s="73"/>
      <c r="AE97" s="290"/>
    </row>
    <row r="98" spans="1:33" s="6" customFormat="1" ht="28.5" customHeight="1" x14ac:dyDescent="0.25">
      <c r="A98" s="48"/>
      <c r="B98" s="49"/>
      <c r="C98" s="65" t="s">
        <v>183</v>
      </c>
      <c r="D98" s="49"/>
      <c r="E98" s="65" t="s">
        <v>334</v>
      </c>
      <c r="F98" s="66" t="s">
        <v>104</v>
      </c>
      <c r="G98" s="67"/>
      <c r="H98" s="68"/>
      <c r="I98" s="66"/>
      <c r="J98" s="68"/>
      <c r="K98" s="213">
        <v>400</v>
      </c>
      <c r="L98" s="70"/>
      <c r="M98" s="66">
        <v>400</v>
      </c>
      <c r="N98" s="69"/>
      <c r="O98" s="66">
        <v>0</v>
      </c>
      <c r="P98" s="69"/>
      <c r="Q98" s="66"/>
      <c r="R98" s="69"/>
      <c r="S98" s="66"/>
      <c r="T98" s="69"/>
      <c r="U98" s="65"/>
      <c r="V98" s="65"/>
      <c r="W98" s="66">
        <f t="shared" si="12"/>
        <v>0</v>
      </c>
      <c r="X98" s="70"/>
      <c r="Y98" s="213">
        <f t="shared" si="11"/>
        <v>0</v>
      </c>
      <c r="Z98" s="262"/>
      <c r="AA98" s="71"/>
      <c r="AB98" s="72"/>
      <c r="AC98" s="71"/>
      <c r="AD98" s="73"/>
      <c r="AE98" s="290"/>
    </row>
    <row r="99" spans="1:33" s="6" customFormat="1" ht="28.5" customHeight="1" x14ac:dyDescent="0.25">
      <c r="A99" s="48"/>
      <c r="B99" s="49"/>
      <c r="C99" s="65" t="s">
        <v>184</v>
      </c>
      <c r="D99" s="49"/>
      <c r="E99" s="49" t="s">
        <v>276</v>
      </c>
      <c r="F99" s="120" t="s">
        <v>277</v>
      </c>
      <c r="G99" s="190"/>
      <c r="H99" s="191"/>
      <c r="I99" s="120"/>
      <c r="J99" s="191"/>
      <c r="K99" s="217">
        <v>1</v>
      </c>
      <c r="L99" s="121"/>
      <c r="M99" s="120">
        <v>1</v>
      </c>
      <c r="N99" s="145"/>
      <c r="O99" s="120">
        <v>1</v>
      </c>
      <c r="P99" s="145"/>
      <c r="Q99" s="120"/>
      <c r="R99" s="145"/>
      <c r="S99" s="120"/>
      <c r="T99" s="145"/>
      <c r="U99" s="144"/>
      <c r="V99" s="144"/>
      <c r="W99" s="120">
        <f t="shared" si="12"/>
        <v>1</v>
      </c>
      <c r="X99" s="121"/>
      <c r="Y99" s="214">
        <f t="shared" si="11"/>
        <v>100</v>
      </c>
      <c r="Z99" s="265"/>
      <c r="AA99" s="146"/>
      <c r="AB99" s="147"/>
      <c r="AC99" s="146"/>
      <c r="AD99" s="148"/>
      <c r="AE99" s="293"/>
    </row>
    <row r="100" spans="1:33" s="6" customFormat="1" ht="28.5" customHeight="1" x14ac:dyDescent="0.25">
      <c r="A100" s="48"/>
      <c r="B100" s="49"/>
      <c r="C100" s="65" t="s">
        <v>185</v>
      </c>
      <c r="D100" s="181"/>
      <c r="E100" s="181"/>
      <c r="F100" s="155"/>
      <c r="G100" s="156"/>
      <c r="H100" s="157"/>
      <c r="I100" s="46"/>
      <c r="J100" s="157"/>
      <c r="K100" s="214"/>
      <c r="L100" s="53"/>
      <c r="M100" s="46"/>
      <c r="N100" s="158"/>
      <c r="O100" s="155"/>
      <c r="P100" s="176"/>
      <c r="Q100" s="46"/>
      <c r="R100" s="176"/>
      <c r="S100" s="46"/>
      <c r="T100" s="176"/>
      <c r="U100" s="181"/>
      <c r="V100" s="181"/>
      <c r="W100" s="46"/>
      <c r="X100" s="47"/>
      <c r="Y100" s="230"/>
      <c r="Z100" s="244"/>
      <c r="AA100" s="184"/>
      <c r="AB100" s="185"/>
      <c r="AC100" s="184"/>
      <c r="AD100" s="186"/>
      <c r="AE100" s="287"/>
    </row>
    <row r="101" spans="1:33" s="276" customFormat="1" ht="38.25" x14ac:dyDescent="0.25">
      <c r="A101" s="266"/>
      <c r="B101" s="267"/>
      <c r="C101" s="267" t="s">
        <v>151</v>
      </c>
      <c r="D101" s="267"/>
      <c r="E101" s="267"/>
      <c r="F101" s="266"/>
      <c r="G101" s="278"/>
      <c r="H101" s="279"/>
      <c r="I101" s="266"/>
      <c r="J101" s="279"/>
      <c r="K101" s="270"/>
      <c r="L101" s="269"/>
      <c r="M101" s="266"/>
      <c r="N101" s="268"/>
      <c r="O101" s="266"/>
      <c r="P101" s="268"/>
      <c r="Q101" s="266"/>
      <c r="R101" s="268"/>
      <c r="S101" s="266"/>
      <c r="T101" s="268"/>
      <c r="U101" s="267"/>
      <c r="V101" s="267"/>
      <c r="W101" s="266"/>
      <c r="X101" s="269"/>
      <c r="Y101" s="270"/>
      <c r="Z101" s="272"/>
      <c r="AA101" s="275"/>
      <c r="AB101" s="274"/>
      <c r="AC101" s="275"/>
      <c r="AD101" s="273"/>
      <c r="AE101" s="283"/>
    </row>
    <row r="102" spans="1:33" s="187" customFormat="1" ht="31.5" customHeight="1" x14ac:dyDescent="0.25">
      <c r="A102" s="42">
        <v>36</v>
      </c>
      <c r="B102" s="43" t="s">
        <v>245</v>
      </c>
      <c r="C102" s="43" t="s">
        <v>189</v>
      </c>
      <c r="D102" s="349" t="s">
        <v>186</v>
      </c>
      <c r="E102" s="134" t="s">
        <v>337</v>
      </c>
      <c r="F102" s="135" t="s">
        <v>106</v>
      </c>
      <c r="G102" s="173"/>
      <c r="H102" s="174"/>
      <c r="I102" s="135"/>
      <c r="J102" s="174"/>
      <c r="K102" s="207">
        <v>21</v>
      </c>
      <c r="L102" s="77">
        <v>998698000</v>
      </c>
      <c r="M102" s="135">
        <v>21</v>
      </c>
      <c r="N102" s="16">
        <v>998698000</v>
      </c>
      <c r="O102" s="135">
        <v>21</v>
      </c>
      <c r="P102" s="16">
        <v>159225600</v>
      </c>
      <c r="Q102" s="135"/>
      <c r="R102" s="16"/>
      <c r="S102" s="135"/>
      <c r="T102" s="141"/>
      <c r="U102" s="134"/>
      <c r="V102" s="134"/>
      <c r="W102" s="42">
        <f>AVERAGE(O102,Q102,S102,U102)</f>
        <v>21</v>
      </c>
      <c r="X102" s="45">
        <f t="shared" si="13"/>
        <v>159225600</v>
      </c>
      <c r="Y102" s="229">
        <f t="shared" si="11"/>
        <v>100</v>
      </c>
      <c r="Z102" s="258">
        <f t="shared" ref="Z102" si="16">X102/N102*100</f>
        <v>15.943318200296785</v>
      </c>
      <c r="AA102" s="74"/>
      <c r="AB102" s="75"/>
      <c r="AC102" s="74"/>
      <c r="AD102" s="76"/>
      <c r="AE102" s="288"/>
    </row>
    <row r="103" spans="1:33" s="180" customFormat="1" ht="25.5" x14ac:dyDescent="0.25">
      <c r="A103" s="48"/>
      <c r="B103" s="49"/>
      <c r="C103" s="65" t="s">
        <v>188</v>
      </c>
      <c r="D103" s="350"/>
      <c r="E103" s="49"/>
      <c r="F103" s="48"/>
      <c r="G103" s="56"/>
      <c r="H103" s="51"/>
      <c r="I103" s="48"/>
      <c r="J103" s="51"/>
      <c r="K103" s="214"/>
      <c r="L103" s="53"/>
      <c r="M103" s="48"/>
      <c r="N103" s="52"/>
      <c r="O103" s="48"/>
      <c r="P103" s="52"/>
      <c r="Q103" s="48"/>
      <c r="R103" s="52"/>
      <c r="S103" s="48"/>
      <c r="T103" s="52"/>
      <c r="U103" s="49"/>
      <c r="V103" s="49"/>
      <c r="W103" s="48"/>
      <c r="X103" s="53"/>
      <c r="Y103" s="214"/>
      <c r="Z103" s="264"/>
      <c r="AA103" s="24"/>
      <c r="AB103" s="33"/>
      <c r="AC103" s="24"/>
      <c r="AD103" s="35"/>
      <c r="AE103" s="291"/>
    </row>
    <row r="104" spans="1:33" s="6" customFormat="1" ht="28.5" customHeight="1" x14ac:dyDescent="0.25">
      <c r="A104" s="48"/>
      <c r="B104" s="49"/>
      <c r="C104" s="65" t="s">
        <v>190</v>
      </c>
      <c r="D104" s="350"/>
      <c r="E104" s="49"/>
      <c r="F104" s="48"/>
      <c r="G104" s="56"/>
      <c r="H104" s="51"/>
      <c r="I104" s="48"/>
      <c r="J104" s="51"/>
      <c r="K104" s="214"/>
      <c r="L104" s="53"/>
      <c r="M104" s="48"/>
      <c r="N104" s="52"/>
      <c r="O104" s="48"/>
      <c r="P104" s="52"/>
      <c r="Q104" s="48"/>
      <c r="R104" s="52"/>
      <c r="S104" s="48"/>
      <c r="T104" s="52"/>
      <c r="U104" s="49"/>
      <c r="V104" s="49"/>
      <c r="W104" s="48"/>
      <c r="X104" s="53"/>
      <c r="Y104" s="214"/>
      <c r="Z104" s="264"/>
      <c r="AA104" s="24"/>
      <c r="AB104" s="33"/>
      <c r="AC104" s="24"/>
      <c r="AD104" s="35"/>
      <c r="AE104" s="291"/>
    </row>
    <row r="105" spans="1:33" s="6" customFormat="1" ht="30" customHeight="1" x14ac:dyDescent="0.25">
      <c r="A105" s="46"/>
      <c r="B105" s="49"/>
      <c r="C105" s="65" t="s">
        <v>191</v>
      </c>
      <c r="D105" s="351"/>
      <c r="E105" s="154"/>
      <c r="F105" s="155"/>
      <c r="G105" s="156"/>
      <c r="H105" s="157"/>
      <c r="I105" s="155"/>
      <c r="J105" s="157"/>
      <c r="K105" s="231"/>
      <c r="L105" s="200"/>
      <c r="M105" s="155"/>
      <c r="N105" s="158"/>
      <c r="O105" s="155"/>
      <c r="P105" s="158"/>
      <c r="Q105" s="155"/>
      <c r="R105" s="158"/>
      <c r="S105" s="155"/>
      <c r="T105" s="158"/>
      <c r="U105" s="154"/>
      <c r="V105" s="154"/>
      <c r="W105" s="46"/>
      <c r="X105" s="47"/>
      <c r="Y105" s="230"/>
      <c r="Z105" s="264"/>
      <c r="AA105" s="159"/>
      <c r="AB105" s="160"/>
      <c r="AC105" s="159"/>
      <c r="AD105" s="161"/>
      <c r="AE105" s="294"/>
    </row>
    <row r="106" spans="1:33" s="276" customFormat="1" ht="65.25" customHeight="1" x14ac:dyDescent="0.25">
      <c r="A106" s="266" t="s">
        <v>269</v>
      </c>
      <c r="B106" s="267" t="s">
        <v>248</v>
      </c>
      <c r="C106" s="267" t="s">
        <v>193</v>
      </c>
      <c r="D106" s="267" t="s">
        <v>110</v>
      </c>
      <c r="E106" s="267" t="s">
        <v>111</v>
      </c>
      <c r="F106" s="266" t="s">
        <v>13</v>
      </c>
      <c r="G106" s="266">
        <v>10</v>
      </c>
      <c r="H106" s="269">
        <v>37969751000</v>
      </c>
      <c r="I106" s="266">
        <v>15.8</v>
      </c>
      <c r="J106" s="269">
        <v>34136971000</v>
      </c>
      <c r="K106" s="270">
        <v>10</v>
      </c>
      <c r="L106" s="269"/>
      <c r="M106" s="266">
        <v>10</v>
      </c>
      <c r="N106" s="268">
        <f>N107</f>
        <v>7244342300</v>
      </c>
      <c r="O106" s="271">
        <f>O107/56380379038*100</f>
        <v>-12.75326508031058</v>
      </c>
      <c r="P106" s="268">
        <f>P107</f>
        <v>104499450</v>
      </c>
      <c r="Q106" s="266"/>
      <c r="R106" s="268"/>
      <c r="S106" s="266"/>
      <c r="T106" s="268"/>
      <c r="U106" s="267"/>
      <c r="V106" s="267"/>
      <c r="W106" s="271">
        <f>O106+Q106+S106+U106</f>
        <v>-12.75326508031058</v>
      </c>
      <c r="X106" s="269">
        <f t="shared" si="13"/>
        <v>104499450</v>
      </c>
      <c r="Y106" s="272">
        <f t="shared" si="11"/>
        <v>-127.53265080310581</v>
      </c>
      <c r="Z106" s="272">
        <f t="shared" ref="Z106:Z125" si="17">X106/N106*100</f>
        <v>1.4424974093231349</v>
      </c>
      <c r="AA106" s="273">
        <f>I106+W106</f>
        <v>3.0467349196894205</v>
      </c>
      <c r="AB106" s="274">
        <f>J106+X106</f>
        <v>34241470450</v>
      </c>
      <c r="AC106" s="273">
        <f>AA106/G106*100</f>
        <v>30.467349196894205</v>
      </c>
      <c r="AD106" s="273">
        <f>AB106/H106*100</f>
        <v>90.180919147981768</v>
      </c>
      <c r="AE106" s="283"/>
    </row>
    <row r="107" spans="1:33" s="253" customFormat="1" ht="30" customHeight="1" x14ac:dyDescent="0.25">
      <c r="A107" s="245" t="s">
        <v>268</v>
      </c>
      <c r="B107" s="246" t="s">
        <v>249</v>
      </c>
      <c r="C107" s="246"/>
      <c r="D107" s="246" t="s">
        <v>112</v>
      </c>
      <c r="E107" s="246" t="s">
        <v>113</v>
      </c>
      <c r="F107" s="245" t="s">
        <v>114</v>
      </c>
      <c r="G107" s="245"/>
      <c r="H107" s="247"/>
      <c r="I107" s="245"/>
      <c r="J107" s="247"/>
      <c r="K107" s="256">
        <v>12000000000</v>
      </c>
      <c r="L107" s="247">
        <f>SUM(L108:L125)</f>
        <v>7338767300</v>
      </c>
      <c r="M107" s="257">
        <v>12000000000</v>
      </c>
      <c r="N107" s="249">
        <f>SUM(N108:N127)</f>
        <v>7244342300</v>
      </c>
      <c r="O107" s="251">
        <f>49190039846-56380379038</f>
        <v>-7190339192</v>
      </c>
      <c r="P107" s="249">
        <f>SUM(P108:P127)</f>
        <v>104499450</v>
      </c>
      <c r="Q107" s="251"/>
      <c r="R107" s="249"/>
      <c r="S107" s="251"/>
      <c r="T107" s="249"/>
      <c r="U107" s="251"/>
      <c r="V107" s="246"/>
      <c r="W107" s="247">
        <f t="shared" si="12"/>
        <v>-7190339192</v>
      </c>
      <c r="X107" s="247">
        <f t="shared" si="13"/>
        <v>104499450</v>
      </c>
      <c r="Y107" s="261">
        <f t="shared" si="11"/>
        <v>-59.91949326666667</v>
      </c>
      <c r="Z107" s="261">
        <f t="shared" si="17"/>
        <v>1.4424974093231349</v>
      </c>
      <c r="AA107" s="250"/>
      <c r="AB107" s="251"/>
      <c r="AC107" s="250"/>
      <c r="AD107" s="252"/>
      <c r="AE107" s="284"/>
      <c r="AG107" s="253" t="s">
        <v>394</v>
      </c>
    </row>
    <row r="108" spans="1:33" s="78" customFormat="1" ht="38.25" x14ac:dyDescent="0.25">
      <c r="A108" s="25">
        <v>37</v>
      </c>
      <c r="B108" s="8" t="s">
        <v>250</v>
      </c>
      <c r="C108" s="8" t="s">
        <v>194</v>
      </c>
      <c r="D108" s="8" t="s">
        <v>115</v>
      </c>
      <c r="E108" s="83" t="s">
        <v>339</v>
      </c>
      <c r="F108" s="82" t="s">
        <v>116</v>
      </c>
      <c r="G108" s="84"/>
      <c r="H108" s="85"/>
      <c r="I108" s="82"/>
      <c r="J108" s="85"/>
      <c r="K108" s="225">
        <v>13</v>
      </c>
      <c r="L108" s="226">
        <v>185531450</v>
      </c>
      <c r="M108" s="82">
        <v>13</v>
      </c>
      <c r="N108" s="81">
        <v>142031450</v>
      </c>
      <c r="O108" s="196">
        <v>0</v>
      </c>
      <c r="P108" s="81">
        <v>600000</v>
      </c>
      <c r="Q108" s="113"/>
      <c r="R108" s="81"/>
      <c r="S108" s="111"/>
      <c r="T108" s="142"/>
      <c r="U108" s="110"/>
      <c r="V108" s="110"/>
      <c r="W108" s="58">
        <f t="shared" si="12"/>
        <v>0</v>
      </c>
      <c r="X108" s="114">
        <f t="shared" si="13"/>
        <v>600000</v>
      </c>
      <c r="Y108" s="212">
        <f t="shared" si="11"/>
        <v>0</v>
      </c>
      <c r="Z108" s="259">
        <f t="shared" si="17"/>
        <v>0.42244164936709444</v>
      </c>
      <c r="AA108" s="115"/>
      <c r="AB108" s="112"/>
      <c r="AC108" s="115"/>
      <c r="AD108" s="116"/>
      <c r="AE108" s="295" t="s">
        <v>381</v>
      </c>
    </row>
    <row r="109" spans="1:33" ht="25.5" x14ac:dyDescent="0.25">
      <c r="A109" s="166"/>
      <c r="B109" s="167"/>
      <c r="C109" s="167"/>
      <c r="D109" s="7"/>
      <c r="E109" s="89" t="s">
        <v>117</v>
      </c>
      <c r="F109" s="92" t="s">
        <v>118</v>
      </c>
      <c r="G109" s="90"/>
      <c r="H109" s="91"/>
      <c r="I109" s="92"/>
      <c r="J109" s="91"/>
      <c r="K109" s="227">
        <v>4</v>
      </c>
      <c r="L109" s="228"/>
      <c r="M109" s="92">
        <v>4</v>
      </c>
      <c r="N109" s="86"/>
      <c r="O109" s="82">
        <v>0</v>
      </c>
      <c r="P109" s="86"/>
      <c r="Q109" s="82"/>
      <c r="R109" s="86"/>
      <c r="S109" s="82"/>
      <c r="T109" s="86"/>
      <c r="U109" s="83"/>
      <c r="V109" s="83"/>
      <c r="W109" s="46">
        <f t="shared" si="12"/>
        <v>0</v>
      </c>
      <c r="X109" s="47"/>
      <c r="Y109" s="230">
        <f t="shared" si="11"/>
        <v>0</v>
      </c>
      <c r="Z109" s="244"/>
      <c r="AA109" s="117"/>
      <c r="AB109" s="118"/>
      <c r="AC109" s="117"/>
      <c r="AD109" s="119"/>
      <c r="AE109" s="290" t="s">
        <v>381</v>
      </c>
    </row>
    <row r="110" spans="1:33" ht="30" customHeight="1" x14ac:dyDescent="0.25">
      <c r="A110" s="25">
        <v>38</v>
      </c>
      <c r="B110" s="8" t="s">
        <v>251</v>
      </c>
      <c r="C110" s="8" t="s">
        <v>195</v>
      </c>
      <c r="D110" s="8" t="s">
        <v>119</v>
      </c>
      <c r="E110" s="80" t="s">
        <v>120</v>
      </c>
      <c r="F110" s="79" t="s">
        <v>118</v>
      </c>
      <c r="G110" s="98"/>
      <c r="H110" s="99"/>
      <c r="I110" s="79"/>
      <c r="J110" s="99"/>
      <c r="K110" s="219">
        <v>5</v>
      </c>
      <c r="L110" s="220">
        <v>2117214500</v>
      </c>
      <c r="M110" s="79">
        <v>5</v>
      </c>
      <c r="N110" s="81">
        <v>2093152000</v>
      </c>
      <c r="O110" s="79">
        <v>0</v>
      </c>
      <c r="P110" s="61">
        <v>50447250</v>
      </c>
      <c r="Q110" s="79"/>
      <c r="R110" s="81"/>
      <c r="S110" s="79"/>
      <c r="T110" s="81"/>
      <c r="U110" s="80"/>
      <c r="V110" s="80"/>
      <c r="W110" s="58">
        <f>O110+Q110+S110+U110</f>
        <v>0</v>
      </c>
      <c r="X110" s="114">
        <f t="shared" si="13"/>
        <v>50447250</v>
      </c>
      <c r="Y110" s="229">
        <f t="shared" si="11"/>
        <v>0</v>
      </c>
      <c r="Z110" s="259">
        <f t="shared" si="17"/>
        <v>2.4101092515020408</v>
      </c>
      <c r="AA110" s="128"/>
      <c r="AB110" s="129"/>
      <c r="AC110" s="128"/>
      <c r="AD110" s="130"/>
      <c r="AE110" s="289" t="s">
        <v>387</v>
      </c>
    </row>
    <row r="111" spans="1:33" s="13" customFormat="1" x14ac:dyDescent="0.25">
      <c r="A111" s="9"/>
      <c r="B111" s="7"/>
      <c r="C111" s="7"/>
      <c r="D111" s="7"/>
      <c r="E111" s="88" t="s">
        <v>121</v>
      </c>
      <c r="F111" s="87" t="s">
        <v>118</v>
      </c>
      <c r="G111" s="100"/>
      <c r="H111" s="101"/>
      <c r="I111" s="87"/>
      <c r="J111" s="101"/>
      <c r="K111" s="221">
        <v>5</v>
      </c>
      <c r="L111" s="222"/>
      <c r="M111" s="87">
        <v>5</v>
      </c>
      <c r="N111" s="93"/>
      <c r="O111" s="87">
        <v>5</v>
      </c>
      <c r="P111" s="107"/>
      <c r="Q111" s="87"/>
      <c r="R111" s="93"/>
      <c r="S111" s="87"/>
      <c r="T111" s="93"/>
      <c r="U111" s="88"/>
      <c r="V111" s="88"/>
      <c r="W111" s="46">
        <f t="shared" si="12"/>
        <v>5</v>
      </c>
      <c r="X111" s="47"/>
      <c r="Y111" s="215">
        <f t="shared" si="11"/>
        <v>100</v>
      </c>
      <c r="Z111" s="244"/>
      <c r="AA111" s="131"/>
      <c r="AB111" s="132"/>
      <c r="AC111" s="131"/>
      <c r="AD111" s="133"/>
      <c r="AE111" s="292"/>
    </row>
    <row r="112" spans="1:33" s="13" customFormat="1" ht="25.5" x14ac:dyDescent="0.25">
      <c r="A112" s="9">
        <v>39</v>
      </c>
      <c r="B112" s="7" t="s">
        <v>257</v>
      </c>
      <c r="C112" s="7"/>
      <c r="D112" s="7" t="s">
        <v>142</v>
      </c>
      <c r="E112" s="7" t="s">
        <v>340</v>
      </c>
      <c r="F112" s="9" t="s">
        <v>128</v>
      </c>
      <c r="G112" s="37"/>
      <c r="H112" s="30"/>
      <c r="I112" s="9"/>
      <c r="J112" s="30"/>
      <c r="K112" s="210">
        <v>60000</v>
      </c>
      <c r="L112" s="211">
        <v>2732330000</v>
      </c>
      <c r="M112" s="188">
        <v>60000</v>
      </c>
      <c r="N112" s="12">
        <v>2720580000</v>
      </c>
      <c r="O112" s="9">
        <v>0</v>
      </c>
      <c r="P112" s="12">
        <v>37067200</v>
      </c>
      <c r="Q112" s="189"/>
      <c r="R112" s="12"/>
      <c r="S112" s="189"/>
      <c r="T112" s="12"/>
      <c r="U112" s="7"/>
      <c r="V112" s="7"/>
      <c r="W112" s="44">
        <f t="shared" si="12"/>
        <v>0</v>
      </c>
      <c r="X112" s="41">
        <f t="shared" si="13"/>
        <v>37067200</v>
      </c>
      <c r="Y112" s="218">
        <f t="shared" si="11"/>
        <v>0</v>
      </c>
      <c r="Z112" s="242">
        <f t="shared" si="17"/>
        <v>1.3624741783002154</v>
      </c>
      <c r="AA112" s="177"/>
      <c r="AB112" s="178"/>
      <c r="AC112" s="177"/>
      <c r="AD112" s="179"/>
      <c r="AE112" s="287" t="s">
        <v>388</v>
      </c>
    </row>
    <row r="113" spans="1:31" ht="28.5" customHeight="1" x14ac:dyDescent="0.25">
      <c r="A113" s="25">
        <v>40</v>
      </c>
      <c r="B113" s="8" t="s">
        <v>252</v>
      </c>
      <c r="C113" s="8" t="s">
        <v>197</v>
      </c>
      <c r="D113" s="347" t="s">
        <v>122</v>
      </c>
      <c r="E113" s="83" t="s">
        <v>123</v>
      </c>
      <c r="F113" s="82" t="s">
        <v>341</v>
      </c>
      <c r="G113" s="98"/>
      <c r="H113" s="99"/>
      <c r="I113" s="79"/>
      <c r="J113" s="99"/>
      <c r="K113" s="219">
        <v>255</v>
      </c>
      <c r="L113" s="220">
        <v>604700000</v>
      </c>
      <c r="M113" s="79">
        <v>255</v>
      </c>
      <c r="N113" s="81">
        <v>604700000</v>
      </c>
      <c r="O113" s="79">
        <v>0</v>
      </c>
      <c r="P113" s="81">
        <v>0</v>
      </c>
      <c r="Q113" s="79"/>
      <c r="R113" s="81"/>
      <c r="S113" s="79"/>
      <c r="T113" s="81"/>
      <c r="U113" s="80"/>
      <c r="V113" s="80"/>
      <c r="W113" s="58">
        <f t="shared" si="12"/>
        <v>0</v>
      </c>
      <c r="X113" s="114">
        <f t="shared" si="13"/>
        <v>0</v>
      </c>
      <c r="Y113" s="212">
        <f t="shared" si="11"/>
        <v>0</v>
      </c>
      <c r="Z113" s="300">
        <f t="shared" si="17"/>
        <v>0</v>
      </c>
      <c r="AA113" s="128"/>
      <c r="AB113" s="129"/>
      <c r="AC113" s="128"/>
      <c r="AD113" s="130"/>
      <c r="AE113" s="289" t="s">
        <v>381</v>
      </c>
    </row>
    <row r="114" spans="1:31" ht="30" customHeight="1" x14ac:dyDescent="0.25">
      <c r="A114" s="26"/>
      <c r="B114" s="149"/>
      <c r="C114" s="149"/>
      <c r="D114" s="383"/>
      <c r="E114" s="83" t="s">
        <v>124</v>
      </c>
      <c r="F114" s="82" t="s">
        <v>341</v>
      </c>
      <c r="G114" s="84"/>
      <c r="H114" s="85"/>
      <c r="I114" s="82"/>
      <c r="J114" s="85"/>
      <c r="K114" s="225">
        <v>330</v>
      </c>
      <c r="L114" s="226"/>
      <c r="M114" s="82">
        <v>330</v>
      </c>
      <c r="N114" s="86"/>
      <c r="O114" s="82">
        <v>0</v>
      </c>
      <c r="P114" s="86"/>
      <c r="Q114" s="82"/>
      <c r="R114" s="86"/>
      <c r="S114" s="82"/>
      <c r="T114" s="86"/>
      <c r="U114" s="83"/>
      <c r="V114" s="83"/>
      <c r="W114" s="66">
        <f t="shared" si="12"/>
        <v>0</v>
      </c>
      <c r="X114" s="70"/>
      <c r="Y114" s="214">
        <f t="shared" si="11"/>
        <v>0</v>
      </c>
      <c r="Z114" s="262"/>
      <c r="AA114" s="117"/>
      <c r="AB114" s="118"/>
      <c r="AC114" s="117"/>
      <c r="AD114" s="119"/>
      <c r="AE114" s="290" t="s">
        <v>379</v>
      </c>
    </row>
    <row r="115" spans="1:31" ht="27.75" customHeight="1" x14ac:dyDescent="0.25">
      <c r="A115" s="166"/>
      <c r="B115" s="167"/>
      <c r="C115" s="7"/>
      <c r="D115" s="348"/>
      <c r="E115" s="88" t="s">
        <v>125</v>
      </c>
      <c r="F115" s="87" t="s">
        <v>126</v>
      </c>
      <c r="G115" s="84"/>
      <c r="H115" s="85"/>
      <c r="I115" s="82"/>
      <c r="J115" s="85"/>
      <c r="K115" s="225">
        <v>1</v>
      </c>
      <c r="L115" s="226"/>
      <c r="M115" s="82">
        <v>1</v>
      </c>
      <c r="N115" s="86"/>
      <c r="O115" s="82">
        <v>0</v>
      </c>
      <c r="P115" s="86"/>
      <c r="Q115" s="82"/>
      <c r="R115" s="86"/>
      <c r="S115" s="82"/>
      <c r="T115" s="86"/>
      <c r="U115" s="83"/>
      <c r="V115" s="83"/>
      <c r="W115" s="46">
        <f t="shared" si="12"/>
        <v>0</v>
      </c>
      <c r="X115" s="47"/>
      <c r="Y115" s="215">
        <f t="shared" si="11"/>
        <v>0</v>
      </c>
      <c r="Z115" s="244"/>
      <c r="AA115" s="117"/>
      <c r="AB115" s="118"/>
      <c r="AC115" s="117"/>
      <c r="AD115" s="119"/>
      <c r="AE115" s="290" t="s">
        <v>379</v>
      </c>
    </row>
    <row r="116" spans="1:31" ht="39" customHeight="1" x14ac:dyDescent="0.25">
      <c r="A116" s="25">
        <v>41</v>
      </c>
      <c r="B116" s="8" t="s">
        <v>253</v>
      </c>
      <c r="C116" s="8" t="s">
        <v>198</v>
      </c>
      <c r="D116" s="347" t="s">
        <v>127</v>
      </c>
      <c r="E116" s="83" t="s">
        <v>389</v>
      </c>
      <c r="F116" s="82" t="s">
        <v>128</v>
      </c>
      <c r="G116" s="98"/>
      <c r="H116" s="99"/>
      <c r="I116" s="79"/>
      <c r="J116" s="99"/>
      <c r="K116" s="219">
        <v>5</v>
      </c>
      <c r="L116" s="220">
        <v>246300000</v>
      </c>
      <c r="M116" s="79">
        <v>5</v>
      </c>
      <c r="N116" s="81">
        <v>246300000</v>
      </c>
      <c r="O116" s="79">
        <v>0</v>
      </c>
      <c r="P116" s="81">
        <v>0</v>
      </c>
      <c r="Q116" s="79"/>
      <c r="R116" s="81"/>
      <c r="S116" s="79"/>
      <c r="T116" s="81"/>
      <c r="U116" s="80"/>
      <c r="V116" s="80"/>
      <c r="W116" s="58">
        <f t="shared" si="12"/>
        <v>0</v>
      </c>
      <c r="X116" s="114">
        <f t="shared" si="13"/>
        <v>0</v>
      </c>
      <c r="Y116" s="229">
        <f t="shared" si="11"/>
        <v>0</v>
      </c>
      <c r="Z116" s="300">
        <f t="shared" si="17"/>
        <v>0</v>
      </c>
      <c r="AA116" s="128"/>
      <c r="AB116" s="129"/>
      <c r="AC116" s="128"/>
      <c r="AD116" s="130"/>
      <c r="AE116" s="289" t="s">
        <v>387</v>
      </c>
    </row>
    <row r="117" spans="1:31" ht="33" customHeight="1" x14ac:dyDescent="0.25">
      <c r="A117" s="26"/>
      <c r="B117" s="149"/>
      <c r="C117" s="149"/>
      <c r="D117" s="348"/>
      <c r="E117" s="88" t="s">
        <v>342</v>
      </c>
      <c r="F117" s="87" t="s">
        <v>128</v>
      </c>
      <c r="G117" s="153"/>
      <c r="H117" s="91"/>
      <c r="I117" s="92"/>
      <c r="J117" s="91"/>
      <c r="K117" s="236">
        <v>1200000</v>
      </c>
      <c r="L117" s="228"/>
      <c r="M117" s="175">
        <v>1200000</v>
      </c>
      <c r="N117" s="97"/>
      <c r="O117" s="175">
        <v>1200000</v>
      </c>
      <c r="P117" s="97"/>
      <c r="Q117" s="92"/>
      <c r="R117" s="97"/>
      <c r="S117" s="92"/>
      <c r="T117" s="97"/>
      <c r="U117" s="89"/>
      <c r="V117" s="89"/>
      <c r="W117" s="46">
        <f t="shared" si="12"/>
        <v>1200000</v>
      </c>
      <c r="X117" s="47"/>
      <c r="Y117" s="215">
        <f t="shared" si="11"/>
        <v>100</v>
      </c>
      <c r="Z117" s="260"/>
      <c r="AA117" s="122"/>
      <c r="AB117" s="123"/>
      <c r="AC117" s="122"/>
      <c r="AD117" s="124"/>
      <c r="AE117" s="293"/>
    </row>
    <row r="118" spans="1:31" ht="30.75" customHeight="1" x14ac:dyDescent="0.25">
      <c r="A118" s="25">
        <v>42</v>
      </c>
      <c r="B118" s="8" t="s">
        <v>254</v>
      </c>
      <c r="C118" s="8" t="s">
        <v>196</v>
      </c>
      <c r="D118" s="347" t="s">
        <v>129</v>
      </c>
      <c r="E118" s="83" t="s">
        <v>284</v>
      </c>
      <c r="F118" s="82" t="s">
        <v>130</v>
      </c>
      <c r="G118" s="98"/>
      <c r="H118" s="99"/>
      <c r="I118" s="79"/>
      <c r="J118" s="99"/>
      <c r="K118" s="219">
        <v>284</v>
      </c>
      <c r="L118" s="220">
        <v>633992000</v>
      </c>
      <c r="M118" s="79">
        <v>284</v>
      </c>
      <c r="N118" s="81">
        <v>633992000</v>
      </c>
      <c r="O118" s="79">
        <v>284</v>
      </c>
      <c r="P118" s="81">
        <v>0</v>
      </c>
      <c r="Q118" s="79"/>
      <c r="R118" s="81"/>
      <c r="S118" s="79"/>
      <c r="T118" s="81"/>
      <c r="U118" s="80"/>
      <c r="V118" s="80"/>
      <c r="W118" s="58">
        <f t="shared" si="12"/>
        <v>284</v>
      </c>
      <c r="X118" s="114">
        <f t="shared" si="13"/>
        <v>0</v>
      </c>
      <c r="Y118" s="212">
        <f t="shared" si="11"/>
        <v>100</v>
      </c>
      <c r="Z118" s="299">
        <f t="shared" si="17"/>
        <v>0</v>
      </c>
      <c r="AA118" s="128"/>
      <c r="AB118" s="129"/>
      <c r="AC118" s="128"/>
      <c r="AD118" s="130"/>
      <c r="AE118" s="289"/>
    </row>
    <row r="119" spans="1:31" ht="30.75" customHeight="1" x14ac:dyDescent="0.25">
      <c r="A119" s="26"/>
      <c r="B119" s="149"/>
      <c r="C119" s="149"/>
      <c r="D119" s="383"/>
      <c r="E119" s="83" t="s">
        <v>131</v>
      </c>
      <c r="F119" s="82" t="s">
        <v>132</v>
      </c>
      <c r="G119" s="84"/>
      <c r="H119" s="85"/>
      <c r="I119" s="82"/>
      <c r="J119" s="85"/>
      <c r="K119" s="225">
        <v>24</v>
      </c>
      <c r="L119" s="226"/>
      <c r="M119" s="82">
        <v>24</v>
      </c>
      <c r="N119" s="86"/>
      <c r="O119" s="82">
        <v>24</v>
      </c>
      <c r="P119" s="86"/>
      <c r="Q119" s="82"/>
      <c r="R119" s="86"/>
      <c r="S119" s="82"/>
      <c r="T119" s="86"/>
      <c r="U119" s="83"/>
      <c r="V119" s="83"/>
      <c r="W119" s="66">
        <f t="shared" si="12"/>
        <v>24</v>
      </c>
      <c r="X119" s="70"/>
      <c r="Y119" s="214">
        <f t="shared" si="11"/>
        <v>100</v>
      </c>
      <c r="Z119" s="263"/>
      <c r="AA119" s="117"/>
      <c r="AB119" s="118"/>
      <c r="AC119" s="117"/>
      <c r="AD119" s="119"/>
      <c r="AE119" s="290"/>
    </row>
    <row r="120" spans="1:31" x14ac:dyDescent="0.25">
      <c r="A120" s="9"/>
      <c r="B120" s="7"/>
      <c r="C120" s="167"/>
      <c r="D120" s="348"/>
      <c r="E120" s="88" t="s">
        <v>133</v>
      </c>
      <c r="F120" s="87" t="s">
        <v>128</v>
      </c>
      <c r="G120" s="84"/>
      <c r="H120" s="85"/>
      <c r="I120" s="82"/>
      <c r="J120" s="85"/>
      <c r="K120" s="225">
        <v>32</v>
      </c>
      <c r="L120" s="226"/>
      <c r="M120" s="82">
        <v>32</v>
      </c>
      <c r="N120" s="86"/>
      <c r="O120" s="82">
        <v>8</v>
      </c>
      <c r="P120" s="86"/>
      <c r="Q120" s="82"/>
      <c r="R120" s="86"/>
      <c r="S120" s="82"/>
      <c r="T120" s="86"/>
      <c r="U120" s="83"/>
      <c r="V120" s="83"/>
      <c r="W120" s="46">
        <f t="shared" si="12"/>
        <v>8</v>
      </c>
      <c r="X120" s="47"/>
      <c r="Y120" s="215">
        <f t="shared" si="11"/>
        <v>25</v>
      </c>
      <c r="Z120" s="244"/>
      <c r="AA120" s="117"/>
      <c r="AB120" s="118"/>
      <c r="AC120" s="117"/>
      <c r="AD120" s="119"/>
      <c r="AE120" s="290"/>
    </row>
    <row r="121" spans="1:31" ht="25.5" x14ac:dyDescent="0.25">
      <c r="A121" s="25">
        <v>43</v>
      </c>
      <c r="B121" s="8" t="s">
        <v>255</v>
      </c>
      <c r="C121" s="8"/>
      <c r="D121" s="347" t="s">
        <v>134</v>
      </c>
      <c r="E121" s="83" t="s">
        <v>135</v>
      </c>
      <c r="F121" s="82" t="s">
        <v>118</v>
      </c>
      <c r="G121" s="98"/>
      <c r="H121" s="99"/>
      <c r="I121" s="79"/>
      <c r="J121" s="99"/>
      <c r="K121" s="219">
        <v>5</v>
      </c>
      <c r="L121" s="220">
        <v>257428700</v>
      </c>
      <c r="M121" s="79">
        <v>5</v>
      </c>
      <c r="N121" s="81">
        <v>252741200</v>
      </c>
      <c r="O121" s="79">
        <v>0</v>
      </c>
      <c r="P121" s="81">
        <v>6175000</v>
      </c>
      <c r="Q121" s="79"/>
      <c r="R121" s="81"/>
      <c r="S121" s="79"/>
      <c r="T121" s="81"/>
      <c r="U121" s="80"/>
      <c r="V121" s="80"/>
      <c r="W121" s="58">
        <f t="shared" si="12"/>
        <v>0</v>
      </c>
      <c r="X121" s="114">
        <f t="shared" si="13"/>
        <v>6175000</v>
      </c>
      <c r="Y121" s="229">
        <f t="shared" si="11"/>
        <v>0</v>
      </c>
      <c r="Z121" s="258">
        <f t="shared" si="17"/>
        <v>2.4432106834975857</v>
      </c>
      <c r="AA121" s="128"/>
      <c r="AB121" s="129"/>
      <c r="AC121" s="128"/>
      <c r="AD121" s="130"/>
      <c r="AE121" s="289" t="s">
        <v>379</v>
      </c>
    </row>
    <row r="122" spans="1:31" ht="25.5" x14ac:dyDescent="0.25">
      <c r="A122" s="26"/>
      <c r="B122" s="149"/>
      <c r="C122" s="149"/>
      <c r="D122" s="383"/>
      <c r="E122" s="83" t="s">
        <v>136</v>
      </c>
      <c r="F122" s="82" t="s">
        <v>118</v>
      </c>
      <c r="G122" s="84"/>
      <c r="H122" s="85"/>
      <c r="I122" s="82"/>
      <c r="J122" s="85"/>
      <c r="K122" s="225">
        <v>10</v>
      </c>
      <c r="L122" s="226"/>
      <c r="M122" s="82">
        <v>10</v>
      </c>
      <c r="N122" s="86"/>
      <c r="O122" s="82">
        <v>0</v>
      </c>
      <c r="P122" s="86"/>
      <c r="Q122" s="82"/>
      <c r="R122" s="86"/>
      <c r="S122" s="82"/>
      <c r="T122" s="86"/>
      <c r="U122" s="83"/>
      <c r="V122" s="83"/>
      <c r="W122" s="66">
        <f t="shared" si="12"/>
        <v>0</v>
      </c>
      <c r="X122" s="70"/>
      <c r="Y122" s="213">
        <f t="shared" si="11"/>
        <v>0</v>
      </c>
      <c r="Z122" s="265"/>
      <c r="AA122" s="117"/>
      <c r="AB122" s="118"/>
      <c r="AC122" s="117"/>
      <c r="AD122" s="119"/>
      <c r="AE122" s="290" t="s">
        <v>379</v>
      </c>
    </row>
    <row r="123" spans="1:31" ht="25.5" x14ac:dyDescent="0.25">
      <c r="A123" s="26"/>
      <c r="B123" s="149"/>
      <c r="C123" s="149"/>
      <c r="D123" s="383"/>
      <c r="E123" s="83" t="s">
        <v>137</v>
      </c>
      <c r="F123" s="82" t="s">
        <v>139</v>
      </c>
      <c r="G123" s="84"/>
      <c r="H123" s="85"/>
      <c r="I123" s="82"/>
      <c r="J123" s="85"/>
      <c r="K123" s="225">
        <v>12</v>
      </c>
      <c r="L123" s="226"/>
      <c r="M123" s="82">
        <v>12</v>
      </c>
      <c r="N123" s="86"/>
      <c r="O123" s="82">
        <v>0</v>
      </c>
      <c r="P123" s="86"/>
      <c r="Q123" s="82"/>
      <c r="R123" s="86"/>
      <c r="S123" s="82"/>
      <c r="T123" s="86"/>
      <c r="U123" s="83"/>
      <c r="V123" s="83"/>
      <c r="W123" s="66">
        <f t="shared" si="12"/>
        <v>0</v>
      </c>
      <c r="X123" s="70"/>
      <c r="Y123" s="214">
        <f t="shared" ref="Y123:Y127" si="18">W123/K123*100</f>
        <v>0</v>
      </c>
      <c r="Z123" s="265"/>
      <c r="AA123" s="117"/>
      <c r="AB123" s="118"/>
      <c r="AC123" s="117"/>
      <c r="AD123" s="119"/>
      <c r="AE123" s="290" t="s">
        <v>390</v>
      </c>
    </row>
    <row r="124" spans="1:31" s="13" customFormat="1" ht="27.75" customHeight="1" x14ac:dyDescent="0.25">
      <c r="A124" s="9"/>
      <c r="B124" s="7"/>
      <c r="C124" s="7"/>
      <c r="D124" s="348"/>
      <c r="E124" s="89" t="s">
        <v>138</v>
      </c>
      <c r="F124" s="92" t="s">
        <v>140</v>
      </c>
      <c r="G124" s="90"/>
      <c r="H124" s="91"/>
      <c r="I124" s="92"/>
      <c r="J124" s="91"/>
      <c r="K124" s="227">
        <v>40</v>
      </c>
      <c r="L124" s="228"/>
      <c r="M124" s="92">
        <v>40</v>
      </c>
      <c r="N124" s="97"/>
      <c r="O124" s="92">
        <v>0</v>
      </c>
      <c r="P124" s="97"/>
      <c r="Q124" s="92"/>
      <c r="R124" s="97"/>
      <c r="S124" s="92"/>
      <c r="T124" s="97"/>
      <c r="U124" s="89"/>
      <c r="V124" s="89"/>
      <c r="W124" s="46">
        <f t="shared" si="12"/>
        <v>0</v>
      </c>
      <c r="X124" s="47"/>
      <c r="Y124" s="215">
        <f t="shared" si="18"/>
        <v>0</v>
      </c>
      <c r="Z124" s="260"/>
      <c r="AA124" s="122"/>
      <c r="AB124" s="123"/>
      <c r="AC124" s="122"/>
      <c r="AD124" s="124"/>
      <c r="AE124" s="293" t="s">
        <v>390</v>
      </c>
    </row>
    <row r="125" spans="1:31" s="13" customFormat="1" ht="25.5" x14ac:dyDescent="0.25">
      <c r="A125" s="25">
        <v>44</v>
      </c>
      <c r="B125" s="8" t="s">
        <v>256</v>
      </c>
      <c r="C125" s="8"/>
      <c r="D125" s="347" t="s">
        <v>141</v>
      </c>
      <c r="E125" s="80" t="s">
        <v>343</v>
      </c>
      <c r="F125" s="79" t="s">
        <v>42</v>
      </c>
      <c r="G125" s="98"/>
      <c r="H125" s="99"/>
      <c r="I125" s="79"/>
      <c r="J125" s="99"/>
      <c r="K125" s="219">
        <v>75</v>
      </c>
      <c r="L125" s="220">
        <v>561270650</v>
      </c>
      <c r="M125" s="79">
        <v>75</v>
      </c>
      <c r="N125" s="81">
        <v>550845650</v>
      </c>
      <c r="O125" s="79">
        <v>0</v>
      </c>
      <c r="P125" s="81">
        <v>10210000</v>
      </c>
      <c r="Q125" s="79"/>
      <c r="R125" s="81"/>
      <c r="S125" s="79"/>
      <c r="T125" s="81"/>
      <c r="U125" s="80"/>
      <c r="V125" s="80"/>
      <c r="W125" s="58">
        <f t="shared" si="12"/>
        <v>0</v>
      </c>
      <c r="X125" s="114">
        <f t="shared" si="13"/>
        <v>10210000</v>
      </c>
      <c r="Y125" s="212">
        <f t="shared" si="18"/>
        <v>0</v>
      </c>
      <c r="Z125" s="258">
        <f t="shared" si="17"/>
        <v>1.853513774684433</v>
      </c>
      <c r="AA125" s="128"/>
      <c r="AB125" s="129"/>
      <c r="AC125" s="128"/>
      <c r="AD125" s="130"/>
      <c r="AE125" s="289" t="s">
        <v>387</v>
      </c>
    </row>
    <row r="126" spans="1:31" s="13" customFormat="1" ht="25.5" x14ac:dyDescent="0.25">
      <c r="A126" s="26"/>
      <c r="B126" s="149"/>
      <c r="C126" s="149"/>
      <c r="D126" s="383"/>
      <c r="E126" s="83" t="s">
        <v>344</v>
      </c>
      <c r="F126" s="82" t="s">
        <v>140</v>
      </c>
      <c r="G126" s="84"/>
      <c r="H126" s="85"/>
      <c r="I126" s="82"/>
      <c r="J126" s="85"/>
      <c r="K126" s="225">
        <v>20</v>
      </c>
      <c r="L126" s="226"/>
      <c r="M126" s="82">
        <v>20</v>
      </c>
      <c r="N126" s="86"/>
      <c r="O126" s="82">
        <v>0</v>
      </c>
      <c r="P126" s="86"/>
      <c r="Q126" s="82"/>
      <c r="R126" s="86"/>
      <c r="S126" s="82"/>
      <c r="T126" s="86"/>
      <c r="U126" s="83"/>
      <c r="V126" s="83"/>
      <c r="W126" s="66">
        <f t="shared" si="12"/>
        <v>0</v>
      </c>
      <c r="X126" s="70"/>
      <c r="Y126" s="213">
        <f t="shared" si="18"/>
        <v>0</v>
      </c>
      <c r="Z126" s="213"/>
      <c r="AA126" s="117"/>
      <c r="AB126" s="118"/>
      <c r="AC126" s="117"/>
      <c r="AD126" s="119"/>
      <c r="AE126" s="290" t="s">
        <v>387</v>
      </c>
    </row>
    <row r="127" spans="1:31" ht="30" customHeight="1" x14ac:dyDescent="0.25">
      <c r="A127" s="9"/>
      <c r="B127" s="7"/>
      <c r="C127" s="7"/>
      <c r="D127" s="348"/>
      <c r="E127" s="7" t="s">
        <v>345</v>
      </c>
      <c r="F127" s="9" t="s">
        <v>128</v>
      </c>
      <c r="G127" s="37"/>
      <c r="H127" s="30"/>
      <c r="I127" s="9"/>
      <c r="J127" s="30"/>
      <c r="K127" s="210">
        <v>12</v>
      </c>
      <c r="L127" s="211"/>
      <c r="M127" s="9">
        <v>12</v>
      </c>
      <c r="N127" s="12"/>
      <c r="O127" s="9">
        <v>0</v>
      </c>
      <c r="P127" s="176"/>
      <c r="Q127" s="9"/>
      <c r="R127" s="12"/>
      <c r="S127" s="9"/>
      <c r="T127" s="12"/>
      <c r="U127" s="7"/>
      <c r="V127" s="7"/>
      <c r="W127" s="46">
        <f t="shared" si="12"/>
        <v>0</v>
      </c>
      <c r="X127" s="47"/>
      <c r="Y127" s="214">
        <f t="shared" si="18"/>
        <v>0</v>
      </c>
      <c r="Z127" s="230"/>
      <c r="AA127" s="177"/>
      <c r="AB127" s="178"/>
      <c r="AC127" s="177"/>
      <c r="AD127" s="179"/>
      <c r="AE127" s="287" t="s">
        <v>387</v>
      </c>
    </row>
    <row r="128" spans="1:31" x14ac:dyDescent="0.25">
      <c r="A128" s="371" t="s">
        <v>296</v>
      </c>
      <c r="B128" s="371"/>
      <c r="C128" s="371"/>
      <c r="D128" s="371"/>
      <c r="E128" s="371"/>
      <c r="F128" s="371"/>
      <c r="G128" s="163"/>
      <c r="H128" s="163"/>
      <c r="I128" s="163"/>
      <c r="J128" s="163"/>
      <c r="K128" s="232"/>
      <c r="L128" s="233"/>
      <c r="M128" s="163"/>
      <c r="N128" s="163"/>
      <c r="O128" s="204">
        <f>(O7+O11+O25+O59+O68+O85+O106)/7</f>
        <v>20.995393731435389</v>
      </c>
      <c r="P128" s="163"/>
      <c r="Q128" s="163"/>
      <c r="R128" s="163"/>
      <c r="S128" s="164"/>
      <c r="T128" s="163"/>
      <c r="U128" s="163"/>
      <c r="V128" s="163"/>
      <c r="W128" s="163"/>
      <c r="X128" s="198"/>
      <c r="Y128" s="237"/>
      <c r="Z128" s="237"/>
      <c r="AA128" s="163"/>
      <c r="AB128" s="163"/>
      <c r="AC128" s="163"/>
      <c r="AD128" s="163"/>
      <c r="AE128" s="296"/>
    </row>
    <row r="129" spans="1:31" x14ac:dyDescent="0.25">
      <c r="A129" s="371" t="s">
        <v>297</v>
      </c>
      <c r="B129" s="371"/>
      <c r="C129" s="371"/>
      <c r="D129" s="371"/>
      <c r="E129" s="371"/>
      <c r="F129" s="371"/>
      <c r="G129" s="163"/>
      <c r="H129" s="163"/>
      <c r="I129" s="163"/>
      <c r="J129" s="163"/>
      <c r="K129" s="232"/>
      <c r="L129" s="233"/>
      <c r="M129" s="163"/>
      <c r="N129" s="165"/>
      <c r="O129" s="163"/>
      <c r="P129" s="163"/>
      <c r="Q129" s="163"/>
      <c r="R129" s="163"/>
      <c r="S129" s="164"/>
      <c r="T129" s="163"/>
      <c r="U129" s="163"/>
      <c r="V129" s="163"/>
      <c r="W129" s="163"/>
      <c r="X129" s="198"/>
      <c r="Y129" s="237"/>
      <c r="Z129" s="237"/>
      <c r="AA129" s="163"/>
      <c r="AB129" s="163"/>
      <c r="AC129" s="163"/>
      <c r="AD129" s="163"/>
      <c r="AE129" s="296"/>
    </row>
    <row r="130" spans="1:31" s="162" customFormat="1" ht="18.75" customHeight="1" x14ac:dyDescent="0.25">
      <c r="A130" s="372" t="s">
        <v>361</v>
      </c>
      <c r="B130" s="372"/>
      <c r="C130" s="372"/>
      <c r="D130" s="372"/>
      <c r="E130" s="372"/>
      <c r="F130" s="372"/>
      <c r="G130" s="372"/>
      <c r="H130" s="372"/>
      <c r="I130" s="372"/>
      <c r="J130" s="372"/>
      <c r="K130" s="372"/>
      <c r="L130" s="372"/>
      <c r="M130" s="372"/>
      <c r="N130" s="372"/>
      <c r="O130" s="372"/>
      <c r="P130" s="372"/>
      <c r="Q130" s="372"/>
      <c r="R130" s="372"/>
      <c r="S130" s="372"/>
      <c r="T130" s="372"/>
      <c r="U130" s="372"/>
      <c r="V130" s="372"/>
      <c r="W130" s="372"/>
      <c r="X130" s="372"/>
      <c r="Y130" s="372"/>
      <c r="Z130" s="372"/>
      <c r="AA130" s="372"/>
      <c r="AB130" s="372"/>
      <c r="AC130" s="372"/>
      <c r="AD130" s="372"/>
      <c r="AE130" s="372"/>
    </row>
    <row r="131" spans="1:31" s="162" customFormat="1" ht="18.75" customHeight="1" x14ac:dyDescent="0.25">
      <c r="A131" s="372" t="s">
        <v>360</v>
      </c>
      <c r="B131" s="372"/>
      <c r="C131" s="372"/>
      <c r="D131" s="372"/>
      <c r="E131" s="372"/>
      <c r="F131" s="372"/>
      <c r="G131" s="372"/>
      <c r="H131" s="372"/>
      <c r="I131" s="372"/>
      <c r="J131" s="372"/>
      <c r="K131" s="372"/>
      <c r="L131" s="372"/>
      <c r="M131" s="372"/>
      <c r="N131" s="372"/>
      <c r="O131" s="372"/>
      <c r="P131" s="372"/>
      <c r="Q131" s="372"/>
      <c r="R131" s="372"/>
      <c r="S131" s="372"/>
      <c r="T131" s="372"/>
      <c r="U131" s="372"/>
      <c r="V131" s="372"/>
      <c r="W131" s="372"/>
      <c r="X131" s="372"/>
      <c r="Y131" s="372"/>
      <c r="Z131" s="372"/>
      <c r="AA131" s="372"/>
      <c r="AB131" s="372"/>
      <c r="AC131" s="372"/>
      <c r="AD131" s="372"/>
      <c r="AE131" s="372"/>
    </row>
    <row r="132" spans="1:31" s="162" customFormat="1" ht="18.75" customHeight="1" x14ac:dyDescent="0.25">
      <c r="A132" s="372" t="s">
        <v>362</v>
      </c>
      <c r="B132" s="372"/>
      <c r="C132" s="372"/>
      <c r="D132" s="372"/>
      <c r="E132" s="372"/>
      <c r="F132" s="372"/>
      <c r="G132" s="372"/>
      <c r="H132" s="372"/>
      <c r="I132" s="372"/>
      <c r="J132" s="372"/>
      <c r="K132" s="372"/>
      <c r="L132" s="372"/>
      <c r="M132" s="372"/>
      <c r="N132" s="372"/>
      <c r="O132" s="372"/>
      <c r="P132" s="372"/>
      <c r="Q132" s="372"/>
      <c r="R132" s="372"/>
      <c r="S132" s="372"/>
      <c r="T132" s="372"/>
      <c r="U132" s="372"/>
      <c r="V132" s="372"/>
      <c r="W132" s="372"/>
      <c r="X132" s="372"/>
      <c r="Y132" s="372"/>
      <c r="Z132" s="372"/>
      <c r="AA132" s="372"/>
      <c r="AB132" s="372"/>
      <c r="AC132" s="372"/>
      <c r="AD132" s="372"/>
      <c r="AE132" s="372"/>
    </row>
    <row r="133" spans="1:31" s="162" customFormat="1" ht="18.75" customHeight="1" x14ac:dyDescent="0.25">
      <c r="A133" s="372" t="s">
        <v>363</v>
      </c>
      <c r="B133" s="372"/>
      <c r="C133" s="372"/>
      <c r="D133" s="372"/>
      <c r="E133" s="372"/>
      <c r="F133" s="372"/>
      <c r="G133" s="372"/>
      <c r="H133" s="372"/>
      <c r="I133" s="372"/>
      <c r="J133" s="372"/>
      <c r="K133" s="372"/>
      <c r="L133" s="372"/>
      <c r="M133" s="372"/>
      <c r="N133" s="372"/>
      <c r="O133" s="372"/>
      <c r="P133" s="372"/>
      <c r="Q133" s="372"/>
      <c r="R133" s="372"/>
      <c r="S133" s="372"/>
      <c r="T133" s="372"/>
      <c r="U133" s="372"/>
      <c r="V133" s="372"/>
      <c r="W133" s="372"/>
      <c r="X133" s="372"/>
      <c r="Y133" s="372"/>
      <c r="Z133" s="372"/>
      <c r="AA133" s="372"/>
      <c r="AB133" s="372"/>
      <c r="AC133" s="372"/>
      <c r="AD133" s="372"/>
      <c r="AE133" s="372"/>
    </row>
    <row r="134" spans="1:31" ht="18.75" x14ac:dyDescent="0.3">
      <c r="AC134" s="38"/>
    </row>
    <row r="135" spans="1:31" ht="18.75" x14ac:dyDescent="0.3">
      <c r="AC135" s="38"/>
    </row>
    <row r="136" spans="1:31" ht="25.5" x14ac:dyDescent="0.3">
      <c r="D136" s="201" t="s">
        <v>346</v>
      </c>
      <c r="X136" s="201" t="s">
        <v>353</v>
      </c>
      <c r="Y136" s="239"/>
      <c r="Z136" s="239"/>
      <c r="AC136" s="39"/>
    </row>
    <row r="137" spans="1:31" ht="25.5" x14ac:dyDescent="0.3">
      <c r="D137" s="201" t="s">
        <v>347</v>
      </c>
      <c r="X137" s="201" t="s">
        <v>347</v>
      </c>
      <c r="Y137" s="239"/>
      <c r="Z137" s="239"/>
      <c r="AC137" s="39"/>
    </row>
    <row r="138" spans="1:31" ht="25.5" x14ac:dyDescent="0.3">
      <c r="D138" s="201"/>
      <c r="X138" s="201"/>
      <c r="Y138" s="239"/>
      <c r="Z138" s="239"/>
      <c r="AC138" s="40"/>
    </row>
    <row r="139" spans="1:31" ht="27" x14ac:dyDescent="0.3">
      <c r="D139" s="202" t="s">
        <v>359</v>
      </c>
      <c r="X139" s="202" t="s">
        <v>354</v>
      </c>
      <c r="Y139" s="240"/>
      <c r="Z139" s="240"/>
      <c r="AC139" s="38"/>
    </row>
    <row r="140" spans="1:31" ht="27" x14ac:dyDescent="0.3">
      <c r="D140" s="202" t="s">
        <v>348</v>
      </c>
      <c r="X140" s="202" t="s">
        <v>355</v>
      </c>
      <c r="Y140" s="240"/>
      <c r="Z140" s="240"/>
      <c r="AC140" s="38"/>
    </row>
    <row r="141" spans="1:31" ht="27" x14ac:dyDescent="0.25">
      <c r="D141" s="202" t="s">
        <v>349</v>
      </c>
      <c r="X141" s="202" t="s">
        <v>349</v>
      </c>
      <c r="Y141" s="240"/>
      <c r="Z141" s="240"/>
      <c r="AC141" s="14"/>
    </row>
    <row r="142" spans="1:31" ht="27" x14ac:dyDescent="0.25">
      <c r="D142" s="202"/>
      <c r="X142" s="202"/>
      <c r="Y142" s="240"/>
      <c r="Z142" s="240"/>
    </row>
    <row r="143" spans="1:31" ht="27" x14ac:dyDescent="0.25">
      <c r="D143" s="202"/>
      <c r="X143" s="202"/>
      <c r="Y143" s="240"/>
      <c r="Z143" s="240"/>
    </row>
    <row r="144" spans="1:31" ht="27" x14ac:dyDescent="0.25">
      <c r="D144" s="202"/>
      <c r="X144" s="202"/>
      <c r="Y144" s="240"/>
      <c r="Z144" s="240"/>
    </row>
    <row r="145" spans="4:26" ht="27" x14ac:dyDescent="0.25">
      <c r="D145" s="202"/>
      <c r="X145" s="202"/>
      <c r="Y145" s="240"/>
      <c r="Z145" s="240"/>
    </row>
    <row r="146" spans="4:26" ht="27.75" x14ac:dyDescent="0.25">
      <c r="D146" s="203" t="s">
        <v>350</v>
      </c>
      <c r="X146" s="203" t="s">
        <v>356</v>
      </c>
      <c r="Y146" s="241"/>
      <c r="Z146" s="241"/>
    </row>
    <row r="147" spans="4:26" ht="27" x14ac:dyDescent="0.25">
      <c r="D147" s="202" t="s">
        <v>351</v>
      </c>
      <c r="X147" s="202" t="s">
        <v>358</v>
      </c>
      <c r="Y147" s="240"/>
      <c r="Z147" s="240"/>
    </row>
    <row r="148" spans="4:26" ht="27" x14ac:dyDescent="0.25">
      <c r="D148" s="202" t="s">
        <v>352</v>
      </c>
      <c r="X148" s="202" t="s">
        <v>357</v>
      </c>
      <c r="Y148" s="240"/>
      <c r="Z148" s="240"/>
    </row>
  </sheetData>
  <mergeCells count="66">
    <mergeCell ref="D102:D105"/>
    <mergeCell ref="D90:D91"/>
    <mergeCell ref="D81:D82"/>
    <mergeCell ref="D72:D75"/>
    <mergeCell ref="D56:D57"/>
    <mergeCell ref="D116:D117"/>
    <mergeCell ref="D125:D127"/>
    <mergeCell ref="D121:D124"/>
    <mergeCell ref="D118:D120"/>
    <mergeCell ref="D113:D115"/>
    <mergeCell ref="E3:E5"/>
    <mergeCell ref="F3:F5"/>
    <mergeCell ref="G3:H4"/>
    <mergeCell ref="I3:J4"/>
    <mergeCell ref="O3:V3"/>
    <mergeCell ref="O4:P4"/>
    <mergeCell ref="Q4:R4"/>
    <mergeCell ref="A133:AE133"/>
    <mergeCell ref="C61:C62"/>
    <mergeCell ref="AC6:AD6"/>
    <mergeCell ref="D22:D23"/>
    <mergeCell ref="D16:D17"/>
    <mergeCell ref="E16:E17"/>
    <mergeCell ref="K6:N6"/>
    <mergeCell ref="C63:C64"/>
    <mergeCell ref="U6:V6"/>
    <mergeCell ref="W6:X6"/>
    <mergeCell ref="AA6:AB6"/>
    <mergeCell ref="G6:H6"/>
    <mergeCell ref="I6:J6"/>
    <mergeCell ref="O6:P6"/>
    <mergeCell ref="Q6:R6"/>
    <mergeCell ref="S6:T6"/>
    <mergeCell ref="A128:F128"/>
    <mergeCell ref="A129:F129"/>
    <mergeCell ref="A130:AE130"/>
    <mergeCell ref="A131:AE131"/>
    <mergeCell ref="A132:AE132"/>
    <mergeCell ref="AF3:AF4"/>
    <mergeCell ref="AE3:AE5"/>
    <mergeCell ref="Y3:Z4"/>
    <mergeCell ref="Y6:Z6"/>
    <mergeCell ref="K3:N3"/>
    <mergeCell ref="K4:L4"/>
    <mergeCell ref="M4:N4"/>
    <mergeCell ref="S4:T4"/>
    <mergeCell ref="U4:V4"/>
    <mergeCell ref="W3:X4"/>
    <mergeCell ref="AA3:AB4"/>
    <mergeCell ref="AC3:AD4"/>
    <mergeCell ref="A1:AE1"/>
    <mergeCell ref="A2:AE2"/>
    <mergeCell ref="AE27:AE31"/>
    <mergeCell ref="A65:A66"/>
    <mergeCell ref="D65:D66"/>
    <mergeCell ref="D53:D54"/>
    <mergeCell ref="D40:D51"/>
    <mergeCell ref="C40:C51"/>
    <mergeCell ref="D32:D39"/>
    <mergeCell ref="C32:C39"/>
    <mergeCell ref="D27:D31"/>
    <mergeCell ref="C27:C31"/>
    <mergeCell ref="A3:A5"/>
    <mergeCell ref="B3:B5"/>
    <mergeCell ref="C3:C5"/>
    <mergeCell ref="D3:D5"/>
  </mergeCells>
  <printOptions horizontalCentered="1"/>
  <pageMargins left="0.11811023622047245" right="0.11811023622047245" top="0.35433070866141736" bottom="0.35433070866141736" header="0" footer="0"/>
  <pageSetup paperSize="14" scale="3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194E-4EBA-4E58-8E83-E6023D84B293}">
  <dimension ref="A1:AG148"/>
  <sheetViews>
    <sheetView showGridLines="0" tabSelected="1" zoomScale="60" zoomScaleNormal="60" zoomScaleSheetLayoutView="40" workbookViewId="0">
      <pane xSplit="6" ySplit="6" topLeftCell="G7" activePane="bottomRight" state="frozen"/>
      <selection pane="topRight" activeCell="J1" sqref="J1"/>
      <selection pane="bottomLeft" activeCell="A15" sqref="A15"/>
      <selection pane="bottomRight" activeCell="K9" sqref="K9"/>
    </sheetView>
  </sheetViews>
  <sheetFormatPr defaultRowHeight="15" x14ac:dyDescent="0.25"/>
  <cols>
    <col min="1" max="1" width="5.140625" customWidth="1"/>
    <col min="2" max="2" width="16.42578125" customWidth="1"/>
    <col min="3" max="3" width="30.5703125" customWidth="1"/>
    <col min="4" max="4" width="34.28515625" customWidth="1"/>
    <col min="5" max="5" width="35.42578125" customWidth="1"/>
    <col min="6" max="6" width="14.5703125" customWidth="1"/>
    <col min="7" max="7" width="15.85546875" customWidth="1"/>
    <col min="8" max="8" width="23.28515625" customWidth="1"/>
    <col min="9" max="9" width="9.140625" customWidth="1"/>
    <col min="10" max="10" width="23.5703125" customWidth="1"/>
    <col min="11" max="11" width="19.7109375" style="234" customWidth="1"/>
    <col min="12" max="12" width="21.5703125" style="235" customWidth="1"/>
    <col min="13" max="13" width="19.7109375" customWidth="1"/>
    <col min="14" max="14" width="20.5703125" customWidth="1"/>
    <col min="15" max="15" width="20.140625" customWidth="1"/>
    <col min="16" max="16" width="19.7109375" customWidth="1"/>
    <col min="17" max="17" width="19" customWidth="1"/>
    <col min="18" max="18" width="24.7109375" customWidth="1"/>
    <col min="19" max="19" width="4.140625" style="143" customWidth="1"/>
    <col min="20" max="20" width="6.42578125" customWidth="1"/>
    <col min="21" max="21" width="4.7109375" customWidth="1"/>
    <col min="22" max="22" width="6.42578125" customWidth="1"/>
    <col min="23" max="23" width="20.28515625" bestFit="1" customWidth="1"/>
    <col min="24" max="24" width="19.7109375" style="199" customWidth="1"/>
    <col min="25" max="25" width="15.140625" style="238" bestFit="1" customWidth="1"/>
    <col min="26" max="26" width="17.28515625" style="238" customWidth="1"/>
    <col min="27" max="27" width="9.140625" customWidth="1"/>
    <col min="28" max="28" width="23.5703125" customWidth="1"/>
    <col min="29" max="29" width="11.7109375" customWidth="1"/>
    <col min="30" max="30" width="13.85546875" customWidth="1"/>
    <col min="31" max="31" width="28.140625" style="297" customWidth="1"/>
    <col min="32" max="32" width="9.140625" customWidth="1"/>
  </cols>
  <sheetData>
    <row r="1" spans="1:32" ht="33.75" x14ac:dyDescent="0.5">
      <c r="A1" s="340" t="s">
        <v>395</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row>
    <row r="2" spans="1:32" ht="21" x14ac:dyDescent="0.35">
      <c r="A2" s="341"/>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row>
    <row r="3" spans="1:32" s="1" customFormat="1" ht="43.5" customHeight="1" x14ac:dyDescent="0.25">
      <c r="A3" s="352" t="s">
        <v>0</v>
      </c>
      <c r="B3" s="352" t="s">
        <v>295</v>
      </c>
      <c r="C3" s="352" t="s">
        <v>285</v>
      </c>
      <c r="D3" s="352" t="s">
        <v>286</v>
      </c>
      <c r="E3" s="352" t="s">
        <v>287</v>
      </c>
      <c r="F3" s="352" t="s">
        <v>1</v>
      </c>
      <c r="G3" s="379" t="s">
        <v>288</v>
      </c>
      <c r="H3" s="380"/>
      <c r="I3" s="359" t="s">
        <v>289</v>
      </c>
      <c r="J3" s="360"/>
      <c r="K3" s="365" t="s">
        <v>366</v>
      </c>
      <c r="L3" s="366"/>
      <c r="M3" s="366"/>
      <c r="N3" s="367"/>
      <c r="O3" s="365" t="s">
        <v>291</v>
      </c>
      <c r="P3" s="366"/>
      <c r="Q3" s="366"/>
      <c r="R3" s="366"/>
      <c r="S3" s="366"/>
      <c r="T3" s="366"/>
      <c r="U3" s="366"/>
      <c r="V3" s="367"/>
      <c r="W3" s="359" t="s">
        <v>292</v>
      </c>
      <c r="X3" s="360"/>
      <c r="Y3" s="359" t="s">
        <v>370</v>
      </c>
      <c r="Z3" s="360"/>
      <c r="AA3" s="359" t="s">
        <v>293</v>
      </c>
      <c r="AB3" s="360"/>
      <c r="AC3" s="370" t="s">
        <v>294</v>
      </c>
      <c r="AD3" s="370"/>
      <c r="AE3" s="356" t="s">
        <v>372</v>
      </c>
      <c r="AF3" s="355"/>
    </row>
    <row r="4" spans="1:32" s="1" customFormat="1" ht="36" customHeight="1" x14ac:dyDescent="0.25">
      <c r="A4" s="353"/>
      <c r="B4" s="353"/>
      <c r="C4" s="353"/>
      <c r="D4" s="353"/>
      <c r="E4" s="353"/>
      <c r="F4" s="353"/>
      <c r="G4" s="381"/>
      <c r="H4" s="382"/>
      <c r="I4" s="361"/>
      <c r="J4" s="362"/>
      <c r="K4" s="365" t="s">
        <v>364</v>
      </c>
      <c r="L4" s="367"/>
      <c r="M4" s="366" t="s">
        <v>365</v>
      </c>
      <c r="N4" s="367"/>
      <c r="O4" s="359" t="s">
        <v>2</v>
      </c>
      <c r="P4" s="360"/>
      <c r="Q4" s="359" t="s">
        <v>3</v>
      </c>
      <c r="R4" s="360"/>
      <c r="S4" s="359" t="s">
        <v>4</v>
      </c>
      <c r="T4" s="360"/>
      <c r="U4" s="368" t="s">
        <v>5</v>
      </c>
      <c r="V4" s="369"/>
      <c r="W4" s="361"/>
      <c r="X4" s="362"/>
      <c r="Y4" s="361"/>
      <c r="Z4" s="362"/>
      <c r="AA4" s="361"/>
      <c r="AB4" s="362"/>
      <c r="AC4" s="370"/>
      <c r="AD4" s="370"/>
      <c r="AE4" s="357"/>
      <c r="AF4" s="355"/>
    </row>
    <row r="5" spans="1:32" s="2" customFormat="1" x14ac:dyDescent="0.25">
      <c r="A5" s="354"/>
      <c r="B5" s="354"/>
      <c r="C5" s="354"/>
      <c r="D5" s="354"/>
      <c r="E5" s="354"/>
      <c r="F5" s="354"/>
      <c r="G5" s="18" t="s">
        <v>6</v>
      </c>
      <c r="H5" s="19" t="s">
        <v>290</v>
      </c>
      <c r="I5" s="18" t="s">
        <v>6</v>
      </c>
      <c r="J5" s="19" t="s">
        <v>290</v>
      </c>
      <c r="K5" s="205" t="s">
        <v>6</v>
      </c>
      <c r="L5" s="19" t="s">
        <v>290</v>
      </c>
      <c r="M5" s="18" t="s">
        <v>6</v>
      </c>
      <c r="N5" s="20" t="s">
        <v>290</v>
      </c>
      <c r="O5" s="18" t="s">
        <v>6</v>
      </c>
      <c r="P5" s="19" t="s">
        <v>290</v>
      </c>
      <c r="Q5" s="18" t="s">
        <v>6</v>
      </c>
      <c r="R5" s="19" t="s">
        <v>290</v>
      </c>
      <c r="S5" s="18" t="s">
        <v>6</v>
      </c>
      <c r="T5" s="19" t="s">
        <v>290</v>
      </c>
      <c r="U5" s="21" t="s">
        <v>6</v>
      </c>
      <c r="V5" s="22" t="s">
        <v>290</v>
      </c>
      <c r="W5" s="18" t="s">
        <v>6</v>
      </c>
      <c r="X5" s="197" t="s">
        <v>290</v>
      </c>
      <c r="Y5" s="205" t="s">
        <v>6</v>
      </c>
      <c r="Z5" s="205" t="s">
        <v>290</v>
      </c>
      <c r="AA5" s="18" t="s">
        <v>6</v>
      </c>
      <c r="AB5" s="19" t="s">
        <v>290</v>
      </c>
      <c r="AC5" s="18" t="s">
        <v>6</v>
      </c>
      <c r="AD5" s="18" t="s">
        <v>290</v>
      </c>
      <c r="AE5" s="358"/>
    </row>
    <row r="6" spans="1:32" s="2" customFormat="1" ht="15" customHeight="1" x14ac:dyDescent="0.25">
      <c r="A6" s="306">
        <v>1</v>
      </c>
      <c r="B6" s="306">
        <v>2</v>
      </c>
      <c r="C6" s="306">
        <v>3</v>
      </c>
      <c r="D6" s="304">
        <v>4</v>
      </c>
      <c r="E6" s="306">
        <v>5</v>
      </c>
      <c r="F6" s="305">
        <v>6</v>
      </c>
      <c r="G6" s="363">
        <v>7</v>
      </c>
      <c r="H6" s="364"/>
      <c r="I6" s="363">
        <v>8</v>
      </c>
      <c r="J6" s="364"/>
      <c r="K6" s="363">
        <v>9</v>
      </c>
      <c r="L6" s="376"/>
      <c r="M6" s="376"/>
      <c r="N6" s="364"/>
      <c r="O6" s="363">
        <v>10</v>
      </c>
      <c r="P6" s="364"/>
      <c r="Q6" s="363">
        <v>11</v>
      </c>
      <c r="R6" s="364"/>
      <c r="S6" s="363">
        <v>12</v>
      </c>
      <c r="T6" s="364"/>
      <c r="U6" s="377">
        <v>13</v>
      </c>
      <c r="V6" s="378"/>
      <c r="W6" s="363" t="s">
        <v>7</v>
      </c>
      <c r="X6" s="364"/>
      <c r="Y6" s="363" t="s">
        <v>367</v>
      </c>
      <c r="Z6" s="364"/>
      <c r="AA6" s="363" t="s">
        <v>368</v>
      </c>
      <c r="AB6" s="364"/>
      <c r="AC6" s="375" t="s">
        <v>369</v>
      </c>
      <c r="AD6" s="375"/>
      <c r="AE6" s="282">
        <v>17</v>
      </c>
    </row>
    <row r="7" spans="1:32" s="276" customFormat="1" ht="41.25" customHeight="1" x14ac:dyDescent="0.25">
      <c r="A7" s="266" t="s">
        <v>259</v>
      </c>
      <c r="B7" s="267" t="s">
        <v>199</v>
      </c>
      <c r="C7" s="267" t="s">
        <v>143</v>
      </c>
      <c r="D7" s="267" t="s">
        <v>8</v>
      </c>
      <c r="E7" s="267" t="s">
        <v>9</v>
      </c>
      <c r="F7" s="266" t="s">
        <v>13</v>
      </c>
      <c r="G7" s="266">
        <v>100</v>
      </c>
      <c r="H7" s="268">
        <v>175000000</v>
      </c>
      <c r="I7" s="266">
        <v>400</v>
      </c>
      <c r="J7" s="269">
        <v>119506000</v>
      </c>
      <c r="K7" s="270">
        <v>100</v>
      </c>
      <c r="L7" s="269">
        <v>67397582104</v>
      </c>
      <c r="M7" s="266">
        <v>100</v>
      </c>
      <c r="N7" s="268">
        <f>N8</f>
        <v>38812500</v>
      </c>
      <c r="O7" s="271">
        <f>O8/M8*M7</f>
        <v>59.714285714285708</v>
      </c>
      <c r="P7" s="268">
        <f>P8</f>
        <v>1340900</v>
      </c>
      <c r="Q7" s="271">
        <f>Q8/M8*M7</f>
        <v>8.1428571428571406</v>
      </c>
      <c r="R7" s="268">
        <f>R8</f>
        <v>1416500</v>
      </c>
      <c r="S7" s="266"/>
      <c r="T7" s="268"/>
      <c r="U7" s="267"/>
      <c r="V7" s="267"/>
      <c r="W7" s="271">
        <f>(O7+Q7+S7+U7)</f>
        <v>67.857142857142847</v>
      </c>
      <c r="X7" s="269">
        <f>P7+R7+T7+V7</f>
        <v>2757400</v>
      </c>
      <c r="Y7" s="272">
        <f>W7/K7*100</f>
        <v>67.857142857142847</v>
      </c>
      <c r="Z7" s="272">
        <f>X7/N7*100</f>
        <v>7.1044122383252821</v>
      </c>
      <c r="AA7" s="273">
        <f>I7+W7</f>
        <v>467.85714285714283</v>
      </c>
      <c r="AB7" s="274">
        <f>J7+X7</f>
        <v>122263400</v>
      </c>
      <c r="AC7" s="273">
        <f>AA7/G7*100</f>
        <v>467.85714285714278</v>
      </c>
      <c r="AD7" s="273">
        <f>AB7/H7*100</f>
        <v>69.864800000000002</v>
      </c>
      <c r="AE7" s="283"/>
    </row>
    <row r="8" spans="1:32" s="253" customFormat="1" ht="41.25" customHeight="1" x14ac:dyDescent="0.25">
      <c r="A8" s="245" t="s">
        <v>2</v>
      </c>
      <c r="B8" s="246" t="s">
        <v>200</v>
      </c>
      <c r="C8" s="246"/>
      <c r="D8" s="246" t="s">
        <v>15</v>
      </c>
      <c r="E8" s="246" t="s">
        <v>16</v>
      </c>
      <c r="F8" s="245" t="s">
        <v>17</v>
      </c>
      <c r="G8" s="245"/>
      <c r="H8" s="247"/>
      <c r="I8" s="245"/>
      <c r="J8" s="247"/>
      <c r="K8" s="248">
        <f t="shared" ref="K8:P8" si="0">SUM(K9:K10)</f>
        <v>7</v>
      </c>
      <c r="L8" s="247">
        <f t="shared" si="0"/>
        <v>40000000</v>
      </c>
      <c r="M8" s="245">
        <f t="shared" si="0"/>
        <v>7</v>
      </c>
      <c r="N8" s="249">
        <f t="shared" si="0"/>
        <v>38812500</v>
      </c>
      <c r="O8" s="245">
        <f t="shared" si="0"/>
        <v>4.18</v>
      </c>
      <c r="P8" s="249">
        <f t="shared" si="0"/>
        <v>1340900</v>
      </c>
      <c r="Q8" s="245">
        <f>SUM(Q9:Q10)</f>
        <v>0.56999999999999984</v>
      </c>
      <c r="R8" s="247">
        <f>SUM(R9:R10)</f>
        <v>1416500</v>
      </c>
      <c r="S8" s="245"/>
      <c r="T8" s="249"/>
      <c r="U8" s="246"/>
      <c r="V8" s="246"/>
      <c r="W8" s="245">
        <f>O8+Q8+S8+U8</f>
        <v>4.75</v>
      </c>
      <c r="X8" s="247">
        <f t="shared" ref="X8:X72" si="1">P8+R8+T8+V8</f>
        <v>2757400</v>
      </c>
      <c r="Y8" s="261">
        <f t="shared" ref="Y8" si="2">W8/K8*100</f>
        <v>67.857142857142861</v>
      </c>
      <c r="Z8" s="261">
        <f>X8/N8*100</f>
        <v>7.1044122383252821</v>
      </c>
      <c r="AA8" s="250"/>
      <c r="AB8" s="251"/>
      <c r="AC8" s="250"/>
      <c r="AD8" s="252"/>
      <c r="AE8" s="284"/>
    </row>
    <row r="9" spans="1:32" ht="28.5" customHeight="1" x14ac:dyDescent="0.25">
      <c r="A9" s="4">
        <v>1</v>
      </c>
      <c r="B9" s="3" t="s">
        <v>201</v>
      </c>
      <c r="C9" s="3" t="s">
        <v>144</v>
      </c>
      <c r="D9" s="3" t="s">
        <v>18</v>
      </c>
      <c r="E9" s="3" t="s">
        <v>19</v>
      </c>
      <c r="F9" s="4" t="s">
        <v>17</v>
      </c>
      <c r="G9" s="27"/>
      <c r="H9" s="28"/>
      <c r="I9" s="27"/>
      <c r="J9" s="28"/>
      <c r="K9" s="206">
        <v>4</v>
      </c>
      <c r="L9" s="17">
        <v>25000000</v>
      </c>
      <c r="M9" s="4">
        <v>3</v>
      </c>
      <c r="N9" s="10">
        <v>24187500</v>
      </c>
      <c r="O9" s="4">
        <v>2</v>
      </c>
      <c r="P9" s="10">
        <v>1340900</v>
      </c>
      <c r="Q9" s="4">
        <v>0</v>
      </c>
      <c r="R9" s="10">
        <v>0</v>
      </c>
      <c r="S9" s="4"/>
      <c r="T9" s="10"/>
      <c r="U9" s="3"/>
      <c r="V9" s="3"/>
      <c r="W9" s="44">
        <f t="shared" ref="W9:W73" si="3">O9+Q9+S9+U9</f>
        <v>2</v>
      </c>
      <c r="X9" s="41">
        <f t="shared" si="1"/>
        <v>1340900</v>
      </c>
      <c r="Y9" s="243">
        <f>W9/K9*100</f>
        <v>50</v>
      </c>
      <c r="Z9" s="242">
        <f>X9/N9*100</f>
        <v>5.5437726098191211</v>
      </c>
      <c r="AA9" s="125"/>
      <c r="AB9" s="126"/>
      <c r="AC9" s="125"/>
      <c r="AD9" s="127"/>
      <c r="AE9" s="285"/>
    </row>
    <row r="10" spans="1:32" ht="33" customHeight="1" x14ac:dyDescent="0.25">
      <c r="A10" s="4">
        <v>2</v>
      </c>
      <c r="B10" s="3" t="s">
        <v>202</v>
      </c>
      <c r="C10" s="3" t="s">
        <v>145</v>
      </c>
      <c r="D10" s="3" t="s">
        <v>20</v>
      </c>
      <c r="E10" s="3" t="s">
        <v>21</v>
      </c>
      <c r="F10" s="4" t="s">
        <v>17</v>
      </c>
      <c r="G10" s="27"/>
      <c r="H10" s="28"/>
      <c r="I10" s="27"/>
      <c r="J10" s="28"/>
      <c r="K10" s="206">
        <v>3</v>
      </c>
      <c r="L10" s="17">
        <v>15000000</v>
      </c>
      <c r="M10" s="4">
        <v>4</v>
      </c>
      <c r="N10" s="10">
        <v>14625000</v>
      </c>
      <c r="O10" s="4">
        <v>2.1800000000000002</v>
      </c>
      <c r="P10" s="10">
        <v>0</v>
      </c>
      <c r="Q10" s="4">
        <f>2.75-O10</f>
        <v>0.56999999999999984</v>
      </c>
      <c r="R10" s="10">
        <v>1416500</v>
      </c>
      <c r="S10" s="4"/>
      <c r="T10" s="10"/>
      <c r="U10" s="3"/>
      <c r="V10" s="3"/>
      <c r="W10" s="44">
        <f t="shared" si="3"/>
        <v>2.75</v>
      </c>
      <c r="X10" s="41">
        <f t="shared" si="1"/>
        <v>1416500</v>
      </c>
      <c r="Y10" s="242">
        <f t="shared" ref="Y10:Y16" si="4">W10/K10*100</f>
        <v>91.666666666666657</v>
      </c>
      <c r="Z10" s="243">
        <f t="shared" ref="Z10:Z40" si="5">X10/N10*100</f>
        <v>9.6854700854700848</v>
      </c>
      <c r="AA10" s="125"/>
      <c r="AB10" s="126"/>
      <c r="AC10" s="125"/>
      <c r="AD10" s="127"/>
      <c r="AE10" s="285"/>
    </row>
    <row r="11" spans="1:32" s="276" customFormat="1" ht="38.25" x14ac:dyDescent="0.25">
      <c r="A11" s="266"/>
      <c r="B11" s="267"/>
      <c r="C11" s="267" t="s">
        <v>146</v>
      </c>
      <c r="D11" s="267" t="s">
        <v>8</v>
      </c>
      <c r="E11" s="267" t="s">
        <v>10</v>
      </c>
      <c r="F11" s="266" t="s">
        <v>13</v>
      </c>
      <c r="G11" s="266"/>
      <c r="H11" s="270"/>
      <c r="I11" s="266">
        <v>50</v>
      </c>
      <c r="J11" s="269">
        <v>17080128000</v>
      </c>
      <c r="K11" s="270">
        <v>100</v>
      </c>
      <c r="L11" s="269">
        <f>L12</f>
        <v>23550152654</v>
      </c>
      <c r="M11" s="266">
        <v>100</v>
      </c>
      <c r="N11" s="268">
        <f>N12</f>
        <v>23500555085</v>
      </c>
      <c r="O11" s="271">
        <f>O12/M12*M11</f>
        <v>21.428571428571427</v>
      </c>
      <c r="P11" s="268">
        <f>P12</f>
        <v>4670561204</v>
      </c>
      <c r="Q11" s="271">
        <f>Q12/M12*M11</f>
        <v>28.571428571428569</v>
      </c>
      <c r="R11" s="268">
        <f>R12</f>
        <v>5594629238</v>
      </c>
      <c r="S11" s="266"/>
      <c r="T11" s="268"/>
      <c r="U11" s="267"/>
      <c r="V11" s="267"/>
      <c r="W11" s="271">
        <f>(O11+Q11+S11+U11)</f>
        <v>50</v>
      </c>
      <c r="X11" s="269">
        <f t="shared" si="1"/>
        <v>10265190442</v>
      </c>
      <c r="Y11" s="272">
        <f t="shared" si="4"/>
        <v>50</v>
      </c>
      <c r="Z11" s="272">
        <f t="shared" si="5"/>
        <v>43.680629690964594</v>
      </c>
      <c r="AA11" s="273">
        <f>I11+W11</f>
        <v>100</v>
      </c>
      <c r="AB11" s="274">
        <f>J11+X11</f>
        <v>27345318442</v>
      </c>
      <c r="AC11" s="275" t="e">
        <f>AA11/G11*100</f>
        <v>#DIV/0!</v>
      </c>
      <c r="AD11" s="273" t="e">
        <f>AB11/H11*100</f>
        <v>#DIV/0!</v>
      </c>
      <c r="AE11" s="283"/>
    </row>
    <row r="12" spans="1:32" s="253" customFormat="1" ht="27.75" customHeight="1" x14ac:dyDescent="0.25">
      <c r="A12" s="245" t="s">
        <v>3</v>
      </c>
      <c r="B12" s="246" t="s">
        <v>203</v>
      </c>
      <c r="C12" s="246"/>
      <c r="D12" s="246" t="s">
        <v>22</v>
      </c>
      <c r="E12" s="246" t="s">
        <v>23</v>
      </c>
      <c r="F12" s="245" t="s">
        <v>14</v>
      </c>
      <c r="G12" s="245"/>
      <c r="H12" s="247"/>
      <c r="I12" s="245"/>
      <c r="J12" s="247"/>
      <c r="K12" s="248">
        <f>K13</f>
        <v>14</v>
      </c>
      <c r="L12" s="247">
        <f>L13</f>
        <v>23550152654</v>
      </c>
      <c r="M12" s="245">
        <f>M13</f>
        <v>14</v>
      </c>
      <c r="N12" s="249">
        <f>N13</f>
        <v>23500555085</v>
      </c>
      <c r="O12" s="245">
        <f>O13</f>
        <v>3</v>
      </c>
      <c r="P12" s="249">
        <f>P13</f>
        <v>4670561204</v>
      </c>
      <c r="Q12" s="245">
        <f>Q13</f>
        <v>4</v>
      </c>
      <c r="R12" s="249">
        <f>R13</f>
        <v>5594629238</v>
      </c>
      <c r="S12" s="245"/>
      <c r="T12" s="249"/>
      <c r="U12" s="246"/>
      <c r="V12" s="246"/>
      <c r="W12" s="245">
        <f t="shared" si="3"/>
        <v>7</v>
      </c>
      <c r="X12" s="247">
        <f t="shared" si="1"/>
        <v>10265190442</v>
      </c>
      <c r="Y12" s="261">
        <f t="shared" si="4"/>
        <v>50</v>
      </c>
      <c r="Z12" s="261">
        <f t="shared" si="5"/>
        <v>43.680629690964594</v>
      </c>
      <c r="AA12" s="250"/>
      <c r="AB12" s="251"/>
      <c r="AC12" s="250"/>
      <c r="AD12" s="252"/>
      <c r="AE12" s="284"/>
    </row>
    <row r="13" spans="1:32" ht="25.5" x14ac:dyDescent="0.25">
      <c r="A13" s="4">
        <v>3</v>
      </c>
      <c r="B13" s="3" t="s">
        <v>204</v>
      </c>
      <c r="C13" s="3"/>
      <c r="D13" s="3" t="s">
        <v>24</v>
      </c>
      <c r="E13" s="3" t="s">
        <v>25</v>
      </c>
      <c r="F13" s="4" t="s">
        <v>14</v>
      </c>
      <c r="G13" s="4"/>
      <c r="H13" s="17"/>
      <c r="I13" s="4"/>
      <c r="J13" s="17"/>
      <c r="K13" s="206">
        <v>14</v>
      </c>
      <c r="L13" s="17">
        <v>23550152654</v>
      </c>
      <c r="M13" s="4">
        <v>14</v>
      </c>
      <c r="N13" s="10">
        <v>23500555085</v>
      </c>
      <c r="O13" s="4">
        <v>3</v>
      </c>
      <c r="P13" s="10">
        <v>4670561204</v>
      </c>
      <c r="Q13" s="4">
        <v>4</v>
      </c>
      <c r="R13" s="10">
        <f>10265190442-P13</f>
        <v>5594629238</v>
      </c>
      <c r="S13" s="4"/>
      <c r="T13" s="10"/>
      <c r="U13" s="3"/>
      <c r="V13" s="3"/>
      <c r="W13" s="44">
        <f t="shared" si="3"/>
        <v>7</v>
      </c>
      <c r="X13" s="41">
        <f t="shared" si="1"/>
        <v>10265190442</v>
      </c>
      <c r="Y13" s="242">
        <f t="shared" si="4"/>
        <v>50</v>
      </c>
      <c r="Z13" s="242">
        <f t="shared" si="5"/>
        <v>43.680629690964594</v>
      </c>
      <c r="AA13" s="23"/>
      <c r="AB13" s="32"/>
      <c r="AC13" s="23"/>
      <c r="AD13" s="34"/>
      <c r="AE13" s="285" t="s">
        <v>396</v>
      </c>
    </row>
    <row r="14" spans="1:32" s="276" customFormat="1" ht="38.25" x14ac:dyDescent="0.25">
      <c r="A14" s="266"/>
      <c r="B14" s="267"/>
      <c r="C14" s="267" t="s">
        <v>147</v>
      </c>
      <c r="D14" s="267" t="s">
        <v>8</v>
      </c>
      <c r="E14" s="267" t="s">
        <v>11</v>
      </c>
      <c r="F14" s="266" t="s">
        <v>14</v>
      </c>
      <c r="G14" s="266">
        <v>72</v>
      </c>
      <c r="H14" s="268">
        <v>218180470000</v>
      </c>
      <c r="I14" s="266">
        <v>60</v>
      </c>
      <c r="J14" s="269">
        <v>168384968000</v>
      </c>
      <c r="K14" s="270">
        <f>K15</f>
        <v>12</v>
      </c>
      <c r="L14" s="269">
        <f>L15</f>
        <v>2199166100</v>
      </c>
      <c r="M14" s="266">
        <f>M15</f>
        <v>12</v>
      </c>
      <c r="N14" s="277">
        <f>N15</f>
        <v>1984183700</v>
      </c>
      <c r="O14" s="266">
        <f>O15/M15*M14</f>
        <v>3</v>
      </c>
      <c r="P14" s="268">
        <f>P15+P21</f>
        <v>6141798506</v>
      </c>
      <c r="Q14" s="266">
        <f>Q15/M15*M14</f>
        <v>3</v>
      </c>
      <c r="R14" s="268">
        <f>R15+R21</f>
        <v>6338865408</v>
      </c>
      <c r="S14" s="266"/>
      <c r="T14" s="268"/>
      <c r="U14" s="267"/>
      <c r="V14" s="267"/>
      <c r="W14" s="266">
        <f t="shared" si="3"/>
        <v>6</v>
      </c>
      <c r="X14" s="269">
        <f t="shared" si="1"/>
        <v>12480663914</v>
      </c>
      <c r="Y14" s="270">
        <f t="shared" si="4"/>
        <v>50</v>
      </c>
      <c r="Z14" s="272">
        <f t="shared" si="5"/>
        <v>629.00748121255106</v>
      </c>
      <c r="AA14" s="273">
        <f>I14+W14</f>
        <v>66</v>
      </c>
      <c r="AB14" s="274">
        <f>J14+X14</f>
        <v>180865631914</v>
      </c>
      <c r="AC14" s="273">
        <f>AA14/G14*100</f>
        <v>91.666666666666657</v>
      </c>
      <c r="AD14" s="273">
        <f>AB14/H14*100</f>
        <v>82.897260196570301</v>
      </c>
      <c r="AE14" s="283"/>
    </row>
    <row r="15" spans="1:32" s="253" customFormat="1" ht="30" customHeight="1" x14ac:dyDescent="0.25">
      <c r="A15" s="245" t="s">
        <v>4</v>
      </c>
      <c r="B15" s="246" t="s">
        <v>205</v>
      </c>
      <c r="C15" s="246"/>
      <c r="D15" s="246" t="s">
        <v>27</v>
      </c>
      <c r="E15" s="246" t="s">
        <v>28</v>
      </c>
      <c r="F15" s="245" t="s">
        <v>14</v>
      </c>
      <c r="G15" s="245"/>
      <c r="H15" s="247"/>
      <c r="I15" s="245"/>
      <c r="J15" s="247"/>
      <c r="K15" s="248">
        <f>AVERAGE(K16:K20)</f>
        <v>12</v>
      </c>
      <c r="L15" s="247">
        <f>SUM(L16:L20)</f>
        <v>2199166100</v>
      </c>
      <c r="M15" s="245">
        <v>12</v>
      </c>
      <c r="N15" s="249">
        <f>SUM(N16:N20)</f>
        <v>1984183700</v>
      </c>
      <c r="O15" s="245">
        <v>3</v>
      </c>
      <c r="P15" s="249">
        <f>SUM(P17:P20)</f>
        <v>306712272</v>
      </c>
      <c r="Q15" s="245">
        <v>3</v>
      </c>
      <c r="R15" s="249">
        <f>SUM(R16:R20)</f>
        <v>369399714</v>
      </c>
      <c r="S15" s="245"/>
      <c r="T15" s="249"/>
      <c r="U15" s="246"/>
      <c r="V15" s="246"/>
      <c r="W15" s="245">
        <f t="shared" si="3"/>
        <v>6</v>
      </c>
      <c r="X15" s="247">
        <f t="shared" si="1"/>
        <v>676111986</v>
      </c>
      <c r="Y15" s="248">
        <f t="shared" si="4"/>
        <v>50</v>
      </c>
      <c r="Z15" s="261">
        <f t="shared" si="5"/>
        <v>34.075070065337201</v>
      </c>
      <c r="AA15" s="250"/>
      <c r="AB15" s="251"/>
      <c r="AC15" s="250"/>
      <c r="AD15" s="252"/>
      <c r="AE15" s="284"/>
    </row>
    <row r="16" spans="1:32" ht="28.5" customHeight="1" x14ac:dyDescent="0.25">
      <c r="A16" s="302">
        <v>4</v>
      </c>
      <c r="B16" s="8" t="s">
        <v>206</v>
      </c>
      <c r="C16" s="80" t="s">
        <v>148</v>
      </c>
      <c r="D16" s="347" t="s">
        <v>30</v>
      </c>
      <c r="E16" s="347" t="s">
        <v>31</v>
      </c>
      <c r="F16" s="302" t="s">
        <v>14</v>
      </c>
      <c r="G16" s="36"/>
      <c r="H16" s="29"/>
      <c r="I16" s="302"/>
      <c r="J16" s="29"/>
      <c r="K16" s="208">
        <v>12</v>
      </c>
      <c r="L16" s="209">
        <v>219830700</v>
      </c>
      <c r="M16" s="302">
        <v>12</v>
      </c>
      <c r="N16" s="11">
        <v>219830700</v>
      </c>
      <c r="O16" s="302">
        <v>3</v>
      </c>
      <c r="P16" s="11">
        <v>17048900</v>
      </c>
      <c r="Q16" s="302">
        <v>3</v>
      </c>
      <c r="R16" s="11">
        <f>63654320-P16</f>
        <v>46605420</v>
      </c>
      <c r="S16" s="302"/>
      <c r="T16" s="11"/>
      <c r="U16" s="8"/>
      <c r="V16" s="8"/>
      <c r="W16" s="42">
        <f t="shared" si="3"/>
        <v>6</v>
      </c>
      <c r="X16" s="45">
        <f t="shared" si="1"/>
        <v>63654320</v>
      </c>
      <c r="Y16" s="229">
        <f t="shared" si="4"/>
        <v>50</v>
      </c>
      <c r="Z16" s="258">
        <f t="shared" si="5"/>
        <v>28.956064826250383</v>
      </c>
      <c r="AA16" s="168"/>
      <c r="AB16" s="169"/>
      <c r="AC16" s="168"/>
      <c r="AD16" s="170"/>
      <c r="AE16" s="286"/>
    </row>
    <row r="17" spans="1:31" ht="32.25" customHeight="1" x14ac:dyDescent="0.25">
      <c r="A17" s="303"/>
      <c r="B17" s="7"/>
      <c r="C17" s="88" t="s">
        <v>30</v>
      </c>
      <c r="D17" s="348"/>
      <c r="E17" s="348"/>
      <c r="F17" s="303"/>
      <c r="G17" s="37"/>
      <c r="H17" s="30"/>
      <c r="I17" s="303"/>
      <c r="J17" s="30"/>
      <c r="K17" s="210"/>
      <c r="L17" s="211"/>
      <c r="M17" s="303"/>
      <c r="N17" s="12"/>
      <c r="O17" s="303"/>
      <c r="P17" s="12"/>
      <c r="Q17" s="303"/>
      <c r="R17" s="12"/>
      <c r="S17" s="303"/>
      <c r="T17" s="12"/>
      <c r="U17" s="7"/>
      <c r="V17" s="7"/>
      <c r="W17" s="46"/>
      <c r="X17" s="47"/>
      <c r="Y17" s="230"/>
      <c r="Z17" s="244"/>
      <c r="AA17" s="184"/>
      <c r="AB17" s="185"/>
      <c r="AC17" s="184"/>
      <c r="AD17" s="186"/>
      <c r="AE17" s="287"/>
    </row>
    <row r="18" spans="1:31" ht="30" customHeight="1" x14ac:dyDescent="0.25">
      <c r="A18" s="4">
        <v>5</v>
      </c>
      <c r="B18" s="3" t="s">
        <v>207</v>
      </c>
      <c r="C18" s="3" t="s">
        <v>149</v>
      </c>
      <c r="D18" s="3" t="s">
        <v>32</v>
      </c>
      <c r="E18" s="3" t="s">
        <v>33</v>
      </c>
      <c r="F18" s="4" t="s">
        <v>14</v>
      </c>
      <c r="G18" s="27"/>
      <c r="H18" s="28"/>
      <c r="I18" s="4"/>
      <c r="J18" s="28"/>
      <c r="K18" s="206">
        <v>12</v>
      </c>
      <c r="L18" s="17">
        <v>655290000</v>
      </c>
      <c r="M18" s="4">
        <v>12</v>
      </c>
      <c r="N18" s="10">
        <v>640290000</v>
      </c>
      <c r="O18" s="4">
        <v>3</v>
      </c>
      <c r="P18" s="10">
        <v>121772150</v>
      </c>
      <c r="Q18" s="4">
        <v>3</v>
      </c>
      <c r="R18" s="10">
        <f>262023900-P18</f>
        <v>140251750</v>
      </c>
      <c r="S18" s="4"/>
      <c r="T18" s="10"/>
      <c r="U18" s="3"/>
      <c r="V18" s="3"/>
      <c r="W18" s="44">
        <f t="shared" si="3"/>
        <v>6</v>
      </c>
      <c r="X18" s="41">
        <f t="shared" si="1"/>
        <v>262023900</v>
      </c>
      <c r="Y18" s="218">
        <f>W18/K18*100</f>
        <v>50</v>
      </c>
      <c r="Z18" s="242">
        <f t="shared" si="5"/>
        <v>40.922691280513519</v>
      </c>
      <c r="AA18" s="23"/>
      <c r="AB18" s="32"/>
      <c r="AC18" s="23"/>
      <c r="AD18" s="34"/>
      <c r="AE18" s="285"/>
    </row>
    <row r="19" spans="1:31" ht="28.5" customHeight="1" x14ac:dyDescent="0.25">
      <c r="A19" s="4">
        <v>6</v>
      </c>
      <c r="B19" s="3" t="s">
        <v>208</v>
      </c>
      <c r="C19" s="3" t="s">
        <v>34</v>
      </c>
      <c r="D19" s="5" t="s">
        <v>34</v>
      </c>
      <c r="E19" s="3" t="s">
        <v>35</v>
      </c>
      <c r="F19" s="4" t="s">
        <v>14</v>
      </c>
      <c r="G19" s="27"/>
      <c r="H19" s="28"/>
      <c r="I19" s="4"/>
      <c r="J19" s="28"/>
      <c r="K19" s="206">
        <v>12</v>
      </c>
      <c r="L19" s="17">
        <v>324047000</v>
      </c>
      <c r="M19" s="4">
        <v>12</v>
      </c>
      <c r="N19" s="10">
        <v>324047000</v>
      </c>
      <c r="O19" s="4">
        <v>3</v>
      </c>
      <c r="P19" s="10">
        <v>44800400</v>
      </c>
      <c r="Q19" s="4">
        <v>3</v>
      </c>
      <c r="R19" s="10">
        <f>79882100-P19</f>
        <v>35081700</v>
      </c>
      <c r="S19" s="4"/>
      <c r="T19" s="10"/>
      <c r="U19" s="3"/>
      <c r="V19" s="3"/>
      <c r="W19" s="44">
        <f t="shared" si="3"/>
        <v>6</v>
      </c>
      <c r="X19" s="41">
        <f t="shared" si="1"/>
        <v>79882100</v>
      </c>
      <c r="Y19" s="218">
        <f t="shared" ref="Y19:Y27" si="6">W19/K19*100</f>
        <v>50</v>
      </c>
      <c r="Z19" s="242">
        <f t="shared" si="5"/>
        <v>24.651393162103027</v>
      </c>
      <c r="AA19" s="23"/>
      <c r="AB19" s="32"/>
      <c r="AC19" s="23"/>
      <c r="AD19" s="34"/>
      <c r="AE19" s="285"/>
    </row>
    <row r="20" spans="1:31" ht="43.5" customHeight="1" x14ac:dyDescent="0.25">
      <c r="A20" s="4">
        <v>7</v>
      </c>
      <c r="B20" s="3" t="s">
        <v>209</v>
      </c>
      <c r="C20" s="3" t="s">
        <v>150</v>
      </c>
      <c r="D20" s="5" t="s">
        <v>36</v>
      </c>
      <c r="E20" s="3" t="s">
        <v>37</v>
      </c>
      <c r="F20" s="4" t="s">
        <v>14</v>
      </c>
      <c r="G20" s="27"/>
      <c r="H20" s="28"/>
      <c r="I20" s="4"/>
      <c r="J20" s="28"/>
      <c r="K20" s="206">
        <v>12</v>
      </c>
      <c r="L20" s="17">
        <v>999998400</v>
      </c>
      <c r="M20" s="4">
        <v>12</v>
      </c>
      <c r="N20" s="10">
        <v>800016000</v>
      </c>
      <c r="O20" s="4">
        <v>3</v>
      </c>
      <c r="P20" s="10">
        <v>140139722</v>
      </c>
      <c r="Q20" s="4">
        <v>3</v>
      </c>
      <c r="R20" s="10">
        <f>287600566-P20</f>
        <v>147460844</v>
      </c>
      <c r="S20" s="4"/>
      <c r="T20" s="10"/>
      <c r="U20" s="3"/>
      <c r="V20" s="3"/>
      <c r="W20" s="44">
        <f t="shared" si="3"/>
        <v>6</v>
      </c>
      <c r="X20" s="41">
        <f t="shared" si="1"/>
        <v>287600566</v>
      </c>
      <c r="Y20" s="218">
        <f t="shared" si="6"/>
        <v>50</v>
      </c>
      <c r="Z20" s="242">
        <f t="shared" si="5"/>
        <v>35.949351762964746</v>
      </c>
      <c r="AA20" s="23"/>
      <c r="AB20" s="32"/>
      <c r="AC20" s="23"/>
      <c r="AD20" s="34"/>
      <c r="AE20" s="285"/>
    </row>
    <row r="21" spans="1:31" s="253" customFormat="1" ht="28.5" customHeight="1" x14ac:dyDescent="0.25">
      <c r="A21" s="245" t="s">
        <v>5</v>
      </c>
      <c r="B21" s="246" t="s">
        <v>214</v>
      </c>
      <c r="C21" s="246"/>
      <c r="D21" s="246" t="s">
        <v>46</v>
      </c>
      <c r="E21" s="246" t="s">
        <v>47</v>
      </c>
      <c r="F21" s="245" t="s">
        <v>14</v>
      </c>
      <c r="G21" s="245"/>
      <c r="H21" s="247"/>
      <c r="I21" s="245"/>
      <c r="J21" s="254"/>
      <c r="K21" s="248">
        <f>AVERAGE(K22:K24)</f>
        <v>12</v>
      </c>
      <c r="L21" s="247">
        <f>SUM(L22:L24)</f>
        <v>30688533900</v>
      </c>
      <c r="M21" s="245">
        <v>12</v>
      </c>
      <c r="N21" s="249">
        <f>SUM(N22:N24)</f>
        <v>26751832800</v>
      </c>
      <c r="O21" s="245">
        <v>3</v>
      </c>
      <c r="P21" s="249">
        <f>SUM(P22:P24)</f>
        <v>5835086234</v>
      </c>
      <c r="Q21" s="245">
        <v>3</v>
      </c>
      <c r="R21" s="249">
        <f>SUM(R22:R24)</f>
        <v>5969465694</v>
      </c>
      <c r="S21" s="245"/>
      <c r="T21" s="249"/>
      <c r="U21" s="246"/>
      <c r="V21" s="246"/>
      <c r="W21" s="245">
        <f t="shared" si="3"/>
        <v>6</v>
      </c>
      <c r="X21" s="247">
        <f t="shared" si="1"/>
        <v>11804551928</v>
      </c>
      <c r="Y21" s="248">
        <f t="shared" si="6"/>
        <v>50</v>
      </c>
      <c r="Z21" s="261">
        <f t="shared" si="5"/>
        <v>44.12614274413378</v>
      </c>
      <c r="AA21" s="250"/>
      <c r="AB21" s="251"/>
      <c r="AC21" s="250"/>
      <c r="AD21" s="252"/>
      <c r="AE21" s="284"/>
    </row>
    <row r="22" spans="1:31" ht="28.5" customHeight="1" x14ac:dyDescent="0.25">
      <c r="A22" s="302">
        <v>8</v>
      </c>
      <c r="B22" s="8" t="s">
        <v>215</v>
      </c>
      <c r="C22" s="80" t="s">
        <v>48</v>
      </c>
      <c r="D22" s="347" t="s">
        <v>48</v>
      </c>
      <c r="E22" s="8" t="s">
        <v>49</v>
      </c>
      <c r="F22" s="302" t="s">
        <v>14</v>
      </c>
      <c r="G22" s="36"/>
      <c r="H22" s="29"/>
      <c r="I22" s="302"/>
      <c r="J22" s="29"/>
      <c r="K22" s="208">
        <v>12</v>
      </c>
      <c r="L22" s="209">
        <v>28649996000</v>
      </c>
      <c r="M22" s="302">
        <v>12</v>
      </c>
      <c r="N22" s="11">
        <v>24727295000</v>
      </c>
      <c r="O22" s="302">
        <v>3</v>
      </c>
      <c r="P22" s="11">
        <v>5652081730</v>
      </c>
      <c r="Q22" s="302">
        <v>3</v>
      </c>
      <c r="R22" s="11">
        <f>11216500372-P22</f>
        <v>5564418642</v>
      </c>
      <c r="S22" s="302"/>
      <c r="T22" s="11"/>
      <c r="U22" s="8"/>
      <c r="V22" s="8"/>
      <c r="W22" s="42">
        <f t="shared" si="3"/>
        <v>6</v>
      </c>
      <c r="X22" s="45">
        <f t="shared" si="1"/>
        <v>11216500372</v>
      </c>
      <c r="Y22" s="229">
        <f t="shared" si="6"/>
        <v>50</v>
      </c>
      <c r="Z22" s="258">
        <f t="shared" si="5"/>
        <v>45.36080623456791</v>
      </c>
      <c r="AA22" s="168"/>
      <c r="AB22" s="169"/>
      <c r="AC22" s="168"/>
      <c r="AD22" s="170"/>
      <c r="AE22" s="286"/>
    </row>
    <row r="23" spans="1:31" ht="17.25" customHeight="1" x14ac:dyDescent="0.25">
      <c r="A23" s="303"/>
      <c r="B23" s="7"/>
      <c r="C23" s="88" t="s">
        <v>155</v>
      </c>
      <c r="D23" s="348"/>
      <c r="E23" s="7"/>
      <c r="F23" s="303"/>
      <c r="G23" s="37"/>
      <c r="H23" s="192"/>
      <c r="I23" s="303"/>
      <c r="J23" s="30"/>
      <c r="K23" s="210"/>
      <c r="L23" s="211"/>
      <c r="M23" s="303"/>
      <c r="N23" s="12"/>
      <c r="O23" s="303"/>
      <c r="P23" s="12"/>
      <c r="Q23" s="303"/>
      <c r="R23" s="12"/>
      <c r="S23" s="303"/>
      <c r="T23" s="12"/>
      <c r="U23" s="7"/>
      <c r="V23" s="7"/>
      <c r="W23" s="46"/>
      <c r="X23" s="47"/>
      <c r="Y23" s="230"/>
      <c r="Z23" s="244"/>
      <c r="AA23" s="184"/>
      <c r="AB23" s="185"/>
      <c r="AC23" s="184"/>
      <c r="AD23" s="186"/>
      <c r="AE23" s="287"/>
    </row>
    <row r="24" spans="1:31" ht="28.5" customHeight="1" x14ac:dyDescent="0.25">
      <c r="A24" s="4">
        <v>9</v>
      </c>
      <c r="B24" s="3" t="s">
        <v>216</v>
      </c>
      <c r="C24" s="3" t="s">
        <v>156</v>
      </c>
      <c r="D24" s="3" t="s">
        <v>50</v>
      </c>
      <c r="E24" s="3" t="s">
        <v>51</v>
      </c>
      <c r="F24" s="4" t="s">
        <v>14</v>
      </c>
      <c r="G24" s="27"/>
      <c r="H24" s="28"/>
      <c r="I24" s="4"/>
      <c r="J24" s="28"/>
      <c r="K24" s="206">
        <v>12</v>
      </c>
      <c r="L24" s="17">
        <v>2038537900</v>
      </c>
      <c r="M24" s="4">
        <v>12</v>
      </c>
      <c r="N24" s="10">
        <v>2024537800</v>
      </c>
      <c r="O24" s="4">
        <v>3</v>
      </c>
      <c r="P24" s="10">
        <v>183004504</v>
      </c>
      <c r="Q24" s="4">
        <v>3</v>
      </c>
      <c r="R24" s="10">
        <f>588051556-P24</f>
        <v>405047052</v>
      </c>
      <c r="S24" s="4"/>
      <c r="T24" s="10"/>
      <c r="U24" s="3"/>
      <c r="V24" s="3"/>
      <c r="W24" s="44">
        <f t="shared" si="3"/>
        <v>6</v>
      </c>
      <c r="X24" s="41">
        <f t="shared" si="1"/>
        <v>588051556</v>
      </c>
      <c r="Y24" s="218">
        <f t="shared" si="6"/>
        <v>50</v>
      </c>
      <c r="Z24" s="242">
        <f t="shared" si="5"/>
        <v>29.046212720750386</v>
      </c>
      <c r="AA24" s="23"/>
      <c r="AB24" s="32"/>
      <c r="AC24" s="23"/>
      <c r="AD24" s="34"/>
      <c r="AE24" s="285"/>
    </row>
    <row r="25" spans="1:31" s="276" customFormat="1" ht="41.25" customHeight="1" x14ac:dyDescent="0.25">
      <c r="A25" s="266"/>
      <c r="B25" s="267"/>
      <c r="C25" s="267" t="s">
        <v>151</v>
      </c>
      <c r="D25" s="267" t="s">
        <v>8</v>
      </c>
      <c r="E25" s="267" t="s">
        <v>12</v>
      </c>
      <c r="F25" s="266" t="s">
        <v>13</v>
      </c>
      <c r="G25" s="266">
        <v>100</v>
      </c>
      <c r="H25" s="268">
        <v>149426610000</v>
      </c>
      <c r="I25" s="266">
        <v>400</v>
      </c>
      <c r="J25" s="269">
        <v>72891062000</v>
      </c>
      <c r="K25" s="270">
        <v>100</v>
      </c>
      <c r="L25" s="269">
        <f>L26</f>
        <v>9885577650</v>
      </c>
      <c r="M25" s="266">
        <v>100</v>
      </c>
      <c r="N25" s="268">
        <f>N26</f>
        <v>11036027650</v>
      </c>
      <c r="O25" s="271">
        <f>(O26+O52)/(M26+M52)*M25</f>
        <v>15.126903553299492</v>
      </c>
      <c r="P25" s="268">
        <f>P26+P52</f>
        <v>99897825</v>
      </c>
      <c r="Q25" s="271">
        <f>(Q26+Q52)/(O26+O52)*O25</f>
        <v>16.700507614213198</v>
      </c>
      <c r="R25" s="268">
        <f>R26+R52</f>
        <v>4267728530</v>
      </c>
      <c r="S25" s="266"/>
      <c r="T25" s="268"/>
      <c r="U25" s="267"/>
      <c r="V25" s="267"/>
      <c r="W25" s="271">
        <f>(O25+Q25+S25+U25)</f>
        <v>31.82741116751269</v>
      </c>
      <c r="X25" s="269">
        <f t="shared" si="1"/>
        <v>4367626355</v>
      </c>
      <c r="Y25" s="272">
        <f t="shared" si="6"/>
        <v>31.827411167512686</v>
      </c>
      <c r="Z25" s="272">
        <f t="shared" si="5"/>
        <v>39.576072963173488</v>
      </c>
      <c r="AA25" s="273">
        <f>I25+W25</f>
        <v>431.82741116751271</v>
      </c>
      <c r="AB25" s="274">
        <f>J25+X25</f>
        <v>77258688355</v>
      </c>
      <c r="AC25" s="273">
        <f>AA25/G25*100</f>
        <v>431.82741116751265</v>
      </c>
      <c r="AD25" s="273">
        <f>AB25/H25*100</f>
        <v>51.703433782644204</v>
      </c>
      <c r="AE25" s="283"/>
    </row>
    <row r="26" spans="1:31" s="253" customFormat="1" ht="41.25" customHeight="1" x14ac:dyDescent="0.25">
      <c r="A26" s="245" t="s">
        <v>260</v>
      </c>
      <c r="B26" s="246" t="s">
        <v>210</v>
      </c>
      <c r="C26" s="246"/>
      <c r="D26" s="246" t="s">
        <v>38</v>
      </c>
      <c r="E26" s="246" t="s">
        <v>39</v>
      </c>
      <c r="F26" s="245" t="s">
        <v>40</v>
      </c>
      <c r="G26" s="245"/>
      <c r="H26" s="247"/>
      <c r="I26" s="245"/>
      <c r="J26" s="247"/>
      <c r="K26" s="248">
        <f>K27+K32+K40</f>
        <v>1038</v>
      </c>
      <c r="L26" s="247">
        <f>L27+L40+L32</f>
        <v>9885577650</v>
      </c>
      <c r="M26" s="245">
        <f t="shared" ref="M26:R26" si="7">M27+M32+M40</f>
        <v>1620</v>
      </c>
      <c r="N26" s="249">
        <f t="shared" si="7"/>
        <v>11036027650</v>
      </c>
      <c r="O26" s="245">
        <f t="shared" si="7"/>
        <v>6</v>
      </c>
      <c r="P26" s="249">
        <f t="shared" si="7"/>
        <v>0</v>
      </c>
      <c r="Q26" s="245">
        <f t="shared" si="7"/>
        <v>34</v>
      </c>
      <c r="R26" s="249">
        <f t="shared" si="7"/>
        <v>4044515800</v>
      </c>
      <c r="S26" s="245"/>
      <c r="T26" s="249"/>
      <c r="U26" s="246"/>
      <c r="V26" s="246"/>
      <c r="W26" s="245">
        <f t="shared" si="3"/>
        <v>40</v>
      </c>
      <c r="X26" s="247">
        <f t="shared" si="1"/>
        <v>4044515800</v>
      </c>
      <c r="Y26" s="261">
        <f t="shared" si="6"/>
        <v>3.8535645472061653</v>
      </c>
      <c r="Z26" s="298">
        <f t="shared" si="5"/>
        <v>36.648293464542022</v>
      </c>
      <c r="AA26" s="250"/>
      <c r="AB26" s="251"/>
      <c r="AC26" s="250"/>
      <c r="AD26" s="252"/>
      <c r="AE26" s="284"/>
    </row>
    <row r="27" spans="1:31" s="78" customFormat="1" ht="20.25" customHeight="1" x14ac:dyDescent="0.25">
      <c r="A27" s="42">
        <v>10</v>
      </c>
      <c r="B27" s="43" t="s">
        <v>211</v>
      </c>
      <c r="C27" s="349" t="s">
        <v>152</v>
      </c>
      <c r="D27" s="349" t="s">
        <v>302</v>
      </c>
      <c r="E27" s="134" t="s">
        <v>279</v>
      </c>
      <c r="F27" s="135" t="s">
        <v>40</v>
      </c>
      <c r="G27" s="135"/>
      <c r="H27" s="77"/>
      <c r="I27" s="135"/>
      <c r="J27" s="77"/>
      <c r="K27" s="207">
        <f>SUM(K28:K31)</f>
        <v>63</v>
      </c>
      <c r="L27" s="77">
        <v>7180528450</v>
      </c>
      <c r="M27" s="135">
        <f>SUM(M28:M31)</f>
        <v>92</v>
      </c>
      <c r="N27" s="16">
        <v>7030978450</v>
      </c>
      <c r="O27" s="135">
        <f>SUM(O28:O31)</f>
        <v>6</v>
      </c>
      <c r="P27" s="16">
        <v>0</v>
      </c>
      <c r="Q27" s="135">
        <f>SUM(Q28:Q31)</f>
        <v>1</v>
      </c>
      <c r="R27" s="16">
        <v>3657482500</v>
      </c>
      <c r="S27" s="135"/>
      <c r="T27" s="141"/>
      <c r="U27" s="134"/>
      <c r="V27" s="134"/>
      <c r="W27" s="44">
        <f t="shared" si="3"/>
        <v>7</v>
      </c>
      <c r="X27" s="45">
        <f t="shared" si="1"/>
        <v>3657482500</v>
      </c>
      <c r="Y27" s="242">
        <f t="shared" si="6"/>
        <v>11.111111111111111</v>
      </c>
      <c r="Z27" s="258">
        <f t="shared" si="5"/>
        <v>52.019537906562633</v>
      </c>
      <c r="AA27" s="74"/>
      <c r="AB27" s="75"/>
      <c r="AC27" s="74"/>
      <c r="AD27" s="76"/>
      <c r="AE27" s="342" t="s">
        <v>382</v>
      </c>
    </row>
    <row r="28" spans="1:31" s="6" customFormat="1" ht="30.75" customHeight="1" x14ac:dyDescent="0.25">
      <c r="A28" s="48"/>
      <c r="B28" s="49"/>
      <c r="C28" s="350"/>
      <c r="D28" s="350"/>
      <c r="E28" s="57" t="s">
        <v>303</v>
      </c>
      <c r="F28" s="58" t="s">
        <v>40</v>
      </c>
      <c r="G28" s="59"/>
      <c r="H28" s="60"/>
      <c r="I28" s="58"/>
      <c r="J28" s="60"/>
      <c r="K28" s="212">
        <v>2</v>
      </c>
      <c r="L28" s="53"/>
      <c r="M28" s="58">
        <v>2</v>
      </c>
      <c r="N28" s="52"/>
      <c r="O28" s="58">
        <v>0</v>
      </c>
      <c r="P28" s="52"/>
      <c r="Q28" s="58">
        <v>0</v>
      </c>
      <c r="R28" s="52"/>
      <c r="S28" s="58"/>
      <c r="T28" s="52"/>
      <c r="U28" s="57"/>
      <c r="V28" s="49"/>
      <c r="W28" s="58">
        <f t="shared" si="3"/>
        <v>0</v>
      </c>
      <c r="X28" s="53"/>
      <c r="Y28" s="212"/>
      <c r="Z28" s="264"/>
      <c r="AA28" s="62"/>
      <c r="AB28" s="33"/>
      <c r="AC28" s="62"/>
      <c r="AD28" s="35"/>
      <c r="AE28" s="343"/>
    </row>
    <row r="29" spans="1:31" s="180" customFormat="1" ht="30.75" customHeight="1" x14ac:dyDescent="0.25">
      <c r="A29" s="48"/>
      <c r="B29" s="49"/>
      <c r="C29" s="350"/>
      <c r="D29" s="350"/>
      <c r="E29" s="65" t="s">
        <v>304</v>
      </c>
      <c r="F29" s="66" t="s">
        <v>40</v>
      </c>
      <c r="G29" s="67"/>
      <c r="H29" s="68"/>
      <c r="I29" s="66"/>
      <c r="J29" s="68"/>
      <c r="K29" s="213">
        <v>0</v>
      </c>
      <c r="L29" s="53"/>
      <c r="M29" s="66">
        <v>24</v>
      </c>
      <c r="N29" s="52"/>
      <c r="O29" s="66">
        <v>0</v>
      </c>
      <c r="P29" s="52"/>
      <c r="Q29" s="66">
        <v>0</v>
      </c>
      <c r="R29" s="52"/>
      <c r="S29" s="66"/>
      <c r="T29" s="52"/>
      <c r="U29" s="65"/>
      <c r="V29" s="49"/>
      <c r="W29" s="66">
        <f t="shared" si="3"/>
        <v>0</v>
      </c>
      <c r="X29" s="53"/>
      <c r="Y29" s="213"/>
      <c r="Z29" s="264"/>
      <c r="AA29" s="71"/>
      <c r="AB29" s="33"/>
      <c r="AC29" s="71"/>
      <c r="AD29" s="35"/>
      <c r="AE29" s="343"/>
    </row>
    <row r="30" spans="1:31" s="6" customFormat="1" ht="30.75" customHeight="1" x14ac:dyDescent="0.25">
      <c r="A30" s="48"/>
      <c r="B30" s="49"/>
      <c r="C30" s="350"/>
      <c r="D30" s="350"/>
      <c r="E30" s="49" t="s">
        <v>305</v>
      </c>
      <c r="F30" s="48" t="s">
        <v>40</v>
      </c>
      <c r="G30" s="56"/>
      <c r="H30" s="51"/>
      <c r="I30" s="48"/>
      <c r="J30" s="51"/>
      <c r="K30" s="214">
        <v>53</v>
      </c>
      <c r="L30" s="53"/>
      <c r="M30" s="48">
        <v>53</v>
      </c>
      <c r="N30" s="52"/>
      <c r="O30" s="48">
        <v>0</v>
      </c>
      <c r="P30" s="52"/>
      <c r="Q30" s="48">
        <v>0</v>
      </c>
      <c r="R30" s="52"/>
      <c r="S30" s="48"/>
      <c r="T30" s="52"/>
      <c r="U30" s="49"/>
      <c r="V30" s="49"/>
      <c r="W30" s="155">
        <f t="shared" si="3"/>
        <v>0</v>
      </c>
      <c r="X30" s="53"/>
      <c r="Y30" s="213"/>
      <c r="Z30" s="264"/>
      <c r="AA30" s="24"/>
      <c r="AB30" s="33"/>
      <c r="AC30" s="24"/>
      <c r="AD30" s="35"/>
      <c r="AE30" s="343"/>
    </row>
    <row r="31" spans="1:31" s="6" customFormat="1" ht="30" customHeight="1" x14ac:dyDescent="0.25">
      <c r="A31" s="46"/>
      <c r="B31" s="181"/>
      <c r="C31" s="351"/>
      <c r="D31" s="351"/>
      <c r="E31" s="104" t="s">
        <v>306</v>
      </c>
      <c r="F31" s="103" t="s">
        <v>40</v>
      </c>
      <c r="G31" s="105"/>
      <c r="H31" s="109"/>
      <c r="I31" s="103"/>
      <c r="J31" s="106"/>
      <c r="K31" s="215">
        <v>8</v>
      </c>
      <c r="L31" s="47"/>
      <c r="M31" s="103">
        <v>13</v>
      </c>
      <c r="N31" s="176"/>
      <c r="O31" s="103">
        <v>6</v>
      </c>
      <c r="P31" s="176"/>
      <c r="Q31" s="103">
        <v>1</v>
      </c>
      <c r="R31" s="176"/>
      <c r="S31" s="103"/>
      <c r="T31" s="176"/>
      <c r="U31" s="104"/>
      <c r="V31" s="181"/>
      <c r="W31" s="46">
        <f t="shared" si="3"/>
        <v>7</v>
      </c>
      <c r="X31" s="47"/>
      <c r="Y31" s="230"/>
      <c r="Z31" s="244"/>
      <c r="AA31" s="94"/>
      <c r="AB31" s="185"/>
      <c r="AC31" s="94"/>
      <c r="AD31" s="186"/>
      <c r="AE31" s="344"/>
    </row>
    <row r="32" spans="1:31" s="6" customFormat="1" ht="25.5" customHeight="1" x14ac:dyDescent="0.25">
      <c r="A32" s="42">
        <v>11</v>
      </c>
      <c r="B32" s="43" t="s">
        <v>212</v>
      </c>
      <c r="C32" s="349" t="s">
        <v>153</v>
      </c>
      <c r="D32" s="349" t="s">
        <v>41</v>
      </c>
      <c r="E32" s="49" t="s">
        <v>280</v>
      </c>
      <c r="F32" s="48" t="s">
        <v>314</v>
      </c>
      <c r="G32" s="56"/>
      <c r="H32" s="50"/>
      <c r="I32" s="48"/>
      <c r="J32" s="51"/>
      <c r="K32" s="214">
        <f>SUM(K33:K39)</f>
        <v>741</v>
      </c>
      <c r="L32" s="45">
        <v>995578700</v>
      </c>
      <c r="M32" s="48">
        <f>SUM(M33:M39)</f>
        <v>1228</v>
      </c>
      <c r="N32" s="16">
        <v>1595578700</v>
      </c>
      <c r="O32" s="48">
        <f>SUM(O33:O39)</f>
        <v>0</v>
      </c>
      <c r="P32" s="16">
        <v>0</v>
      </c>
      <c r="Q32" s="48">
        <f>SUM(Q33:Q39)</f>
        <v>0</v>
      </c>
      <c r="R32" s="16">
        <v>0</v>
      </c>
      <c r="S32" s="48"/>
      <c r="T32" s="16"/>
      <c r="U32" s="49"/>
      <c r="V32" s="49"/>
      <c r="W32" s="44">
        <f t="shared" si="3"/>
        <v>0</v>
      </c>
      <c r="X32" s="45">
        <f t="shared" si="1"/>
        <v>0</v>
      </c>
      <c r="Y32" s="218">
        <f t="shared" ref="Y32" si="8">W32/K32*100</f>
        <v>0</v>
      </c>
      <c r="Z32" s="300">
        <f t="shared" si="5"/>
        <v>0</v>
      </c>
      <c r="AA32" s="24"/>
      <c r="AB32" s="33"/>
      <c r="AC32" s="24"/>
      <c r="AD32" s="35"/>
      <c r="AE32" s="384" t="s">
        <v>383</v>
      </c>
    </row>
    <row r="33" spans="1:31" s="6" customFormat="1" ht="17.25" customHeight="1" x14ac:dyDescent="0.25">
      <c r="A33" s="48"/>
      <c r="B33" s="49"/>
      <c r="C33" s="350"/>
      <c r="D33" s="350"/>
      <c r="E33" s="57" t="s">
        <v>307</v>
      </c>
      <c r="F33" s="58" t="s">
        <v>42</v>
      </c>
      <c r="G33" s="136"/>
      <c r="H33" s="60"/>
      <c r="I33" s="58"/>
      <c r="J33" s="60"/>
      <c r="K33" s="212">
        <v>64</v>
      </c>
      <c r="L33" s="53"/>
      <c r="M33" s="58">
        <v>64</v>
      </c>
      <c r="N33" s="52"/>
      <c r="O33" s="58">
        <v>0</v>
      </c>
      <c r="P33" s="52"/>
      <c r="Q33" s="58">
        <v>0</v>
      </c>
      <c r="R33" s="52"/>
      <c r="S33" s="58"/>
      <c r="T33" s="52"/>
      <c r="U33" s="57"/>
      <c r="V33" s="49"/>
      <c r="W33" s="58">
        <f t="shared" si="3"/>
        <v>0</v>
      </c>
      <c r="X33" s="53"/>
      <c r="Y33" s="212"/>
      <c r="Z33" s="264"/>
      <c r="AA33" s="62"/>
      <c r="AB33" s="33"/>
      <c r="AC33" s="62"/>
      <c r="AD33" s="35"/>
      <c r="AE33" s="385"/>
    </row>
    <row r="34" spans="1:31" s="6" customFormat="1" ht="17.25" customHeight="1" x14ac:dyDescent="0.25">
      <c r="A34" s="48"/>
      <c r="B34" s="49"/>
      <c r="C34" s="350"/>
      <c r="D34" s="350"/>
      <c r="E34" s="65" t="s">
        <v>308</v>
      </c>
      <c r="F34" s="66" t="s">
        <v>42</v>
      </c>
      <c r="G34" s="137"/>
      <c r="H34" s="108"/>
      <c r="I34" s="66"/>
      <c r="J34" s="68"/>
      <c r="K34" s="213">
        <v>47</v>
      </c>
      <c r="L34" s="53"/>
      <c r="M34" s="66">
        <v>47</v>
      </c>
      <c r="N34" s="52"/>
      <c r="O34" s="66">
        <v>0</v>
      </c>
      <c r="P34" s="52"/>
      <c r="Q34" s="66">
        <v>0</v>
      </c>
      <c r="R34" s="52"/>
      <c r="S34" s="66"/>
      <c r="T34" s="52"/>
      <c r="U34" s="65"/>
      <c r="V34" s="49"/>
      <c r="W34" s="66">
        <f t="shared" si="3"/>
        <v>0</v>
      </c>
      <c r="X34" s="53"/>
      <c r="Y34" s="213"/>
      <c r="Z34" s="264"/>
      <c r="AA34" s="71"/>
      <c r="AB34" s="33"/>
      <c r="AC34" s="71"/>
      <c r="AD34" s="35"/>
      <c r="AE34" s="385"/>
    </row>
    <row r="35" spans="1:31" s="6" customFormat="1" ht="28.5" customHeight="1" x14ac:dyDescent="0.25">
      <c r="A35" s="48"/>
      <c r="B35" s="49"/>
      <c r="C35" s="350"/>
      <c r="D35" s="350"/>
      <c r="E35" s="65" t="s">
        <v>309</v>
      </c>
      <c r="F35" s="66" t="s">
        <v>42</v>
      </c>
      <c r="G35" s="137"/>
      <c r="H35" s="108"/>
      <c r="I35" s="66"/>
      <c r="J35" s="68"/>
      <c r="K35" s="213">
        <v>500</v>
      </c>
      <c r="L35" s="53"/>
      <c r="M35" s="66">
        <v>936</v>
      </c>
      <c r="N35" s="52"/>
      <c r="O35" s="66">
        <v>0</v>
      </c>
      <c r="P35" s="52"/>
      <c r="Q35" s="66">
        <v>0</v>
      </c>
      <c r="R35" s="52"/>
      <c r="S35" s="66"/>
      <c r="T35" s="52"/>
      <c r="U35" s="65"/>
      <c r="V35" s="49"/>
      <c r="W35" s="66">
        <f t="shared" si="3"/>
        <v>0</v>
      </c>
      <c r="X35" s="53"/>
      <c r="Y35" s="213"/>
      <c r="Z35" s="264"/>
      <c r="AA35" s="71"/>
      <c r="AB35" s="33"/>
      <c r="AC35" s="71"/>
      <c r="AD35" s="35"/>
      <c r="AE35" s="385"/>
    </row>
    <row r="36" spans="1:31" s="6" customFormat="1" ht="18" customHeight="1" x14ac:dyDescent="0.25">
      <c r="A36" s="48"/>
      <c r="B36" s="49"/>
      <c r="C36" s="350"/>
      <c r="D36" s="350"/>
      <c r="E36" s="65" t="s">
        <v>310</v>
      </c>
      <c r="F36" s="66" t="s">
        <v>42</v>
      </c>
      <c r="G36" s="137"/>
      <c r="H36" s="108"/>
      <c r="I36" s="66"/>
      <c r="J36" s="68"/>
      <c r="K36" s="213">
        <v>95</v>
      </c>
      <c r="L36" s="53"/>
      <c r="M36" s="66">
        <v>85</v>
      </c>
      <c r="N36" s="52"/>
      <c r="O36" s="66">
        <v>0</v>
      </c>
      <c r="P36" s="52"/>
      <c r="Q36" s="66">
        <v>0</v>
      </c>
      <c r="R36" s="52"/>
      <c r="S36" s="66"/>
      <c r="T36" s="52"/>
      <c r="U36" s="65"/>
      <c r="V36" s="49"/>
      <c r="W36" s="66">
        <f t="shared" si="3"/>
        <v>0</v>
      </c>
      <c r="X36" s="53"/>
      <c r="Y36" s="213"/>
      <c r="Z36" s="264"/>
      <c r="AA36" s="71"/>
      <c r="AB36" s="33"/>
      <c r="AC36" s="71"/>
      <c r="AD36" s="35"/>
      <c r="AE36" s="385"/>
    </row>
    <row r="37" spans="1:31" s="6" customFormat="1" ht="18" customHeight="1" x14ac:dyDescent="0.25">
      <c r="A37" s="48"/>
      <c r="B37" s="49"/>
      <c r="C37" s="350"/>
      <c r="D37" s="350"/>
      <c r="E37" s="65" t="s">
        <v>311</v>
      </c>
      <c r="F37" s="66" t="s">
        <v>40</v>
      </c>
      <c r="G37" s="137"/>
      <c r="H37" s="108"/>
      <c r="I37" s="66"/>
      <c r="J37" s="68"/>
      <c r="K37" s="213">
        <v>0</v>
      </c>
      <c r="L37" s="53"/>
      <c r="M37" s="66">
        <v>1</v>
      </c>
      <c r="N37" s="52"/>
      <c r="O37" s="66">
        <v>0</v>
      </c>
      <c r="P37" s="52"/>
      <c r="Q37" s="66">
        <v>0</v>
      </c>
      <c r="R37" s="52"/>
      <c r="S37" s="66"/>
      <c r="T37" s="52"/>
      <c r="U37" s="65"/>
      <c r="V37" s="49"/>
      <c r="W37" s="155">
        <f t="shared" si="3"/>
        <v>0</v>
      </c>
      <c r="X37" s="53"/>
      <c r="Y37" s="231"/>
      <c r="Z37" s="264"/>
      <c r="AA37" s="71"/>
      <c r="AB37" s="33"/>
      <c r="AC37" s="71"/>
      <c r="AD37" s="35"/>
      <c r="AE37" s="385"/>
    </row>
    <row r="38" spans="1:31" s="6" customFormat="1" ht="15.75" customHeight="1" x14ac:dyDescent="0.25">
      <c r="A38" s="48"/>
      <c r="B38" s="49"/>
      <c r="C38" s="350"/>
      <c r="D38" s="350"/>
      <c r="E38" s="65" t="s">
        <v>312</v>
      </c>
      <c r="F38" s="66" t="s">
        <v>42</v>
      </c>
      <c r="G38" s="137"/>
      <c r="H38" s="108"/>
      <c r="I38" s="66"/>
      <c r="J38" s="68"/>
      <c r="K38" s="213">
        <v>0</v>
      </c>
      <c r="L38" s="53"/>
      <c r="M38" s="66">
        <v>72</v>
      </c>
      <c r="N38" s="52"/>
      <c r="O38" s="66">
        <v>0</v>
      </c>
      <c r="P38" s="52"/>
      <c r="Q38" s="66">
        <v>0</v>
      </c>
      <c r="R38" s="52"/>
      <c r="S38" s="66"/>
      <c r="T38" s="52"/>
      <c r="U38" s="65"/>
      <c r="V38" s="49"/>
      <c r="W38" s="66">
        <f t="shared" si="3"/>
        <v>0</v>
      </c>
      <c r="X38" s="53"/>
      <c r="Y38" s="213"/>
      <c r="Z38" s="264"/>
      <c r="AA38" s="71"/>
      <c r="AB38" s="33"/>
      <c r="AC38" s="71"/>
      <c r="AD38" s="35"/>
      <c r="AE38" s="385"/>
    </row>
    <row r="39" spans="1:31" s="6" customFormat="1" ht="18" customHeight="1" x14ac:dyDescent="0.25">
      <c r="A39" s="155"/>
      <c r="B39" s="181"/>
      <c r="C39" s="351"/>
      <c r="D39" s="351"/>
      <c r="E39" s="144" t="s">
        <v>313</v>
      </c>
      <c r="F39" s="120" t="s">
        <v>43</v>
      </c>
      <c r="G39" s="193"/>
      <c r="H39" s="194"/>
      <c r="I39" s="120"/>
      <c r="J39" s="191"/>
      <c r="K39" s="217">
        <v>35</v>
      </c>
      <c r="L39" s="53"/>
      <c r="M39" s="120">
        <v>23</v>
      </c>
      <c r="N39" s="52"/>
      <c r="O39" s="120">
        <v>0</v>
      </c>
      <c r="P39" s="52"/>
      <c r="Q39" s="120">
        <v>0</v>
      </c>
      <c r="R39" s="52"/>
      <c r="S39" s="120"/>
      <c r="T39" s="176"/>
      <c r="U39" s="144"/>
      <c r="V39" s="49"/>
      <c r="W39" s="46">
        <f t="shared" si="3"/>
        <v>0</v>
      </c>
      <c r="X39" s="47"/>
      <c r="Y39" s="214"/>
      <c r="Z39" s="264"/>
      <c r="AA39" s="146"/>
      <c r="AB39" s="33"/>
      <c r="AC39" s="146"/>
      <c r="AD39" s="35"/>
      <c r="AE39" s="386"/>
    </row>
    <row r="40" spans="1:31" s="6" customFormat="1" ht="25.5" customHeight="1" x14ac:dyDescent="0.25">
      <c r="A40" s="42">
        <v>12</v>
      </c>
      <c r="B40" s="43" t="s">
        <v>213</v>
      </c>
      <c r="C40" s="349" t="s">
        <v>154</v>
      </c>
      <c r="D40" s="349" t="s">
        <v>44</v>
      </c>
      <c r="E40" s="5" t="s">
        <v>281</v>
      </c>
      <c r="F40" s="44" t="s">
        <v>298</v>
      </c>
      <c r="G40" s="54"/>
      <c r="H40" s="195"/>
      <c r="I40" s="44"/>
      <c r="J40" s="55"/>
      <c r="K40" s="218">
        <f>SUM(K41:K51)</f>
        <v>234</v>
      </c>
      <c r="L40" s="45">
        <v>1709470500</v>
      </c>
      <c r="M40" s="44">
        <f>SUM(M41:M51)</f>
        <v>300</v>
      </c>
      <c r="N40" s="16">
        <v>2409470500</v>
      </c>
      <c r="O40" s="44">
        <f>SUM(O41:O51)</f>
        <v>0</v>
      </c>
      <c r="P40" s="16">
        <v>0</v>
      </c>
      <c r="Q40" s="44">
        <f>SUM(Q41:Q51)</f>
        <v>33</v>
      </c>
      <c r="R40" s="16">
        <v>387033300</v>
      </c>
      <c r="S40" s="44"/>
      <c r="T40" s="16"/>
      <c r="U40" s="5"/>
      <c r="V40" s="43"/>
      <c r="W40" s="321">
        <f t="shared" si="3"/>
        <v>33</v>
      </c>
      <c r="X40" s="45">
        <f t="shared" si="1"/>
        <v>387033300</v>
      </c>
      <c r="Y40" s="322">
        <f t="shared" ref="Y40" si="9">W40/K40*100</f>
        <v>14.102564102564102</v>
      </c>
      <c r="Z40" s="258">
        <f t="shared" si="5"/>
        <v>16.063002223932603</v>
      </c>
      <c r="AA40" s="324"/>
      <c r="AB40" s="169"/>
      <c r="AC40" s="324"/>
      <c r="AD40" s="170"/>
      <c r="AE40" s="387" t="s">
        <v>384</v>
      </c>
    </row>
    <row r="41" spans="1:31" s="6" customFormat="1" x14ac:dyDescent="0.25">
      <c r="A41" s="48"/>
      <c r="B41" s="49"/>
      <c r="C41" s="350"/>
      <c r="D41" s="350"/>
      <c r="E41" s="57" t="s">
        <v>315</v>
      </c>
      <c r="F41" s="58" t="s">
        <v>40</v>
      </c>
      <c r="G41" s="59"/>
      <c r="H41" s="60"/>
      <c r="I41" s="58"/>
      <c r="J41" s="60"/>
      <c r="K41" s="212">
        <v>30</v>
      </c>
      <c r="L41" s="53"/>
      <c r="M41" s="58">
        <v>81</v>
      </c>
      <c r="N41" s="52"/>
      <c r="O41" s="58">
        <v>0</v>
      </c>
      <c r="P41" s="52"/>
      <c r="Q41" s="58">
        <v>0</v>
      </c>
      <c r="R41" s="52"/>
      <c r="S41" s="58"/>
      <c r="T41" s="52"/>
      <c r="U41" s="57"/>
      <c r="V41" s="49"/>
      <c r="W41" s="312">
        <f t="shared" si="3"/>
        <v>0</v>
      </c>
      <c r="X41" s="53"/>
      <c r="Y41" s="315"/>
      <c r="Z41" s="264"/>
      <c r="AA41" s="319"/>
      <c r="AB41" s="33"/>
      <c r="AC41" s="319"/>
      <c r="AD41" s="35"/>
      <c r="AE41" s="388"/>
    </row>
    <row r="42" spans="1:31" s="6" customFormat="1" ht="26.25" customHeight="1" x14ac:dyDescent="0.25">
      <c r="A42" s="48"/>
      <c r="B42" s="49"/>
      <c r="C42" s="350"/>
      <c r="D42" s="350"/>
      <c r="E42" s="65" t="s">
        <v>316</v>
      </c>
      <c r="F42" s="66" t="s">
        <v>40</v>
      </c>
      <c r="G42" s="67"/>
      <c r="H42" s="108"/>
      <c r="I42" s="66"/>
      <c r="J42" s="68"/>
      <c r="K42" s="213">
        <v>0</v>
      </c>
      <c r="L42" s="53"/>
      <c r="M42" s="66">
        <v>6</v>
      </c>
      <c r="N42" s="52"/>
      <c r="O42" s="66">
        <v>0</v>
      </c>
      <c r="P42" s="52"/>
      <c r="Q42" s="66">
        <v>0</v>
      </c>
      <c r="R42" s="52"/>
      <c r="S42" s="66"/>
      <c r="T42" s="52"/>
      <c r="U42" s="65"/>
      <c r="V42" s="49"/>
      <c r="W42" s="313">
        <f t="shared" si="3"/>
        <v>0</v>
      </c>
      <c r="X42" s="53"/>
      <c r="Y42" s="316"/>
      <c r="Z42" s="264"/>
      <c r="AA42" s="320"/>
      <c r="AB42" s="33"/>
      <c r="AC42" s="320"/>
      <c r="AD42" s="35"/>
      <c r="AE42" s="388"/>
    </row>
    <row r="43" spans="1:31" s="6" customFormat="1" ht="30" customHeight="1" x14ac:dyDescent="0.25">
      <c r="A43" s="48"/>
      <c r="B43" s="49"/>
      <c r="C43" s="350"/>
      <c r="D43" s="350"/>
      <c r="E43" s="65" t="s">
        <v>317</v>
      </c>
      <c r="F43" s="66" t="s">
        <v>40</v>
      </c>
      <c r="G43" s="67"/>
      <c r="H43" s="108"/>
      <c r="I43" s="66"/>
      <c r="J43" s="68"/>
      <c r="K43" s="213">
        <v>40</v>
      </c>
      <c r="L43" s="53"/>
      <c r="M43" s="66">
        <v>45</v>
      </c>
      <c r="N43" s="52"/>
      <c r="O43" s="66">
        <v>0</v>
      </c>
      <c r="P43" s="52"/>
      <c r="Q43" s="66">
        <v>0</v>
      </c>
      <c r="R43" s="52"/>
      <c r="S43" s="66"/>
      <c r="T43" s="52"/>
      <c r="U43" s="65"/>
      <c r="V43" s="49"/>
      <c r="W43" s="313">
        <f t="shared" si="3"/>
        <v>0</v>
      </c>
      <c r="X43" s="53"/>
      <c r="Y43" s="316"/>
      <c r="Z43" s="264"/>
      <c r="AA43" s="320"/>
      <c r="AB43" s="33"/>
      <c r="AC43" s="320"/>
      <c r="AD43" s="35"/>
      <c r="AE43" s="388"/>
    </row>
    <row r="44" spans="1:31" s="6" customFormat="1" ht="30" customHeight="1" x14ac:dyDescent="0.25">
      <c r="A44" s="48"/>
      <c r="B44" s="49"/>
      <c r="C44" s="350"/>
      <c r="D44" s="350"/>
      <c r="E44" s="65" t="s">
        <v>282</v>
      </c>
      <c r="F44" s="66" t="s">
        <v>40</v>
      </c>
      <c r="G44" s="67"/>
      <c r="H44" s="108"/>
      <c r="I44" s="66"/>
      <c r="J44" s="68"/>
      <c r="K44" s="213">
        <v>4</v>
      </c>
      <c r="L44" s="53"/>
      <c r="M44" s="66">
        <v>2</v>
      </c>
      <c r="N44" s="52"/>
      <c r="O44" s="66">
        <v>0</v>
      </c>
      <c r="P44" s="52"/>
      <c r="Q44" s="66">
        <v>0</v>
      </c>
      <c r="R44" s="52"/>
      <c r="S44" s="66"/>
      <c r="T44" s="52"/>
      <c r="U44" s="65"/>
      <c r="V44" s="49"/>
      <c r="W44" s="313">
        <f t="shared" si="3"/>
        <v>0</v>
      </c>
      <c r="X44" s="53"/>
      <c r="Y44" s="316"/>
      <c r="Z44" s="264"/>
      <c r="AA44" s="320"/>
      <c r="AB44" s="33"/>
      <c r="AC44" s="320"/>
      <c r="AD44" s="35"/>
      <c r="AE44" s="388"/>
    </row>
    <row r="45" spans="1:31" s="6" customFormat="1" x14ac:dyDescent="0.25">
      <c r="A45" s="48"/>
      <c r="B45" s="49"/>
      <c r="C45" s="350"/>
      <c r="D45" s="350"/>
      <c r="E45" s="65" t="s">
        <v>318</v>
      </c>
      <c r="F45" s="66" t="s">
        <v>29</v>
      </c>
      <c r="G45" s="67"/>
      <c r="H45" s="108"/>
      <c r="I45" s="66"/>
      <c r="J45" s="68"/>
      <c r="K45" s="213">
        <v>30</v>
      </c>
      <c r="L45" s="53"/>
      <c r="M45" s="66">
        <v>31</v>
      </c>
      <c r="N45" s="52"/>
      <c r="O45" s="66">
        <v>0</v>
      </c>
      <c r="P45" s="52"/>
      <c r="Q45" s="66">
        <v>0</v>
      </c>
      <c r="R45" s="52"/>
      <c r="S45" s="66"/>
      <c r="T45" s="52"/>
      <c r="U45" s="65"/>
      <c r="V45" s="49"/>
      <c r="W45" s="313">
        <f t="shared" si="3"/>
        <v>0</v>
      </c>
      <c r="X45" s="53"/>
      <c r="Y45" s="316"/>
      <c r="Z45" s="264"/>
      <c r="AA45" s="320"/>
      <c r="AB45" s="33"/>
      <c r="AC45" s="320"/>
      <c r="AD45" s="35"/>
      <c r="AE45" s="388"/>
    </row>
    <row r="46" spans="1:31" s="6" customFormat="1" x14ac:dyDescent="0.25">
      <c r="A46" s="48"/>
      <c r="B46" s="49"/>
      <c r="C46" s="350"/>
      <c r="D46" s="350"/>
      <c r="E46" s="65" t="s">
        <v>319</v>
      </c>
      <c r="F46" s="66" t="s">
        <v>40</v>
      </c>
      <c r="G46" s="67"/>
      <c r="H46" s="108"/>
      <c r="I46" s="66"/>
      <c r="J46" s="68"/>
      <c r="K46" s="213">
        <v>25</v>
      </c>
      <c r="L46" s="53"/>
      <c r="M46" s="66">
        <v>26</v>
      </c>
      <c r="N46" s="52"/>
      <c r="O46" s="66">
        <v>0</v>
      </c>
      <c r="P46" s="52"/>
      <c r="Q46" s="66">
        <v>26</v>
      </c>
      <c r="R46" s="52"/>
      <c r="S46" s="66"/>
      <c r="T46" s="52"/>
      <c r="U46" s="65"/>
      <c r="V46" s="49"/>
      <c r="W46" s="313">
        <f t="shared" si="3"/>
        <v>26</v>
      </c>
      <c r="X46" s="53"/>
      <c r="Y46" s="316"/>
      <c r="Z46" s="264"/>
      <c r="AA46" s="320"/>
      <c r="AB46" s="33"/>
      <c r="AC46" s="320"/>
      <c r="AD46" s="35"/>
      <c r="AE46" s="388"/>
    </row>
    <row r="47" spans="1:31" s="6" customFormat="1" ht="25.5" x14ac:dyDescent="0.25">
      <c r="A47" s="48"/>
      <c r="B47" s="49"/>
      <c r="C47" s="350"/>
      <c r="D47" s="350"/>
      <c r="E47" s="65" t="s">
        <v>320</v>
      </c>
      <c r="F47" s="66" t="s">
        <v>40</v>
      </c>
      <c r="G47" s="67"/>
      <c r="H47" s="108"/>
      <c r="I47" s="66"/>
      <c r="J47" s="68"/>
      <c r="K47" s="213">
        <v>40</v>
      </c>
      <c r="L47" s="53"/>
      <c r="M47" s="66">
        <v>40</v>
      </c>
      <c r="N47" s="52"/>
      <c r="O47" s="66">
        <v>0</v>
      </c>
      <c r="P47" s="52"/>
      <c r="Q47" s="66">
        <v>0</v>
      </c>
      <c r="R47" s="52"/>
      <c r="S47" s="66"/>
      <c r="T47" s="52"/>
      <c r="U47" s="65"/>
      <c r="V47" s="49"/>
      <c r="W47" s="313">
        <f t="shared" si="3"/>
        <v>0</v>
      </c>
      <c r="X47" s="53"/>
      <c r="Y47" s="316"/>
      <c r="Z47" s="264"/>
      <c r="AA47" s="320"/>
      <c r="AB47" s="33"/>
      <c r="AC47" s="320"/>
      <c r="AD47" s="35"/>
      <c r="AE47" s="388"/>
    </row>
    <row r="48" spans="1:31" s="6" customFormat="1" x14ac:dyDescent="0.25">
      <c r="A48" s="48"/>
      <c r="B48" s="49"/>
      <c r="C48" s="350"/>
      <c r="D48" s="350"/>
      <c r="E48" s="65" t="s">
        <v>45</v>
      </c>
      <c r="F48" s="66" t="s">
        <v>42</v>
      </c>
      <c r="G48" s="67"/>
      <c r="H48" s="108"/>
      <c r="I48" s="66"/>
      <c r="J48" s="68"/>
      <c r="K48" s="213">
        <v>65</v>
      </c>
      <c r="L48" s="53"/>
      <c r="M48" s="66">
        <v>61</v>
      </c>
      <c r="N48" s="52"/>
      <c r="O48" s="66">
        <v>0</v>
      </c>
      <c r="P48" s="52"/>
      <c r="Q48" s="66">
        <v>0</v>
      </c>
      <c r="R48" s="52"/>
      <c r="S48" s="66"/>
      <c r="T48" s="52"/>
      <c r="U48" s="65"/>
      <c r="V48" s="49"/>
      <c r="W48" s="313">
        <f t="shared" si="3"/>
        <v>0</v>
      </c>
      <c r="X48" s="53"/>
      <c r="Y48" s="316"/>
      <c r="Z48" s="264"/>
      <c r="AA48" s="320"/>
      <c r="AB48" s="33"/>
      <c r="AC48" s="320"/>
      <c r="AD48" s="35"/>
      <c r="AE48" s="388"/>
    </row>
    <row r="49" spans="1:31" s="6" customFormat="1" x14ac:dyDescent="0.25">
      <c r="A49" s="48"/>
      <c r="B49" s="49"/>
      <c r="C49" s="350"/>
      <c r="D49" s="350"/>
      <c r="E49" s="65" t="s">
        <v>283</v>
      </c>
      <c r="F49" s="66" t="s">
        <v>40</v>
      </c>
      <c r="G49" s="67"/>
      <c r="H49" s="108"/>
      <c r="I49" s="66"/>
      <c r="J49" s="68"/>
      <c r="K49" s="213">
        <v>0</v>
      </c>
      <c r="L49" s="53"/>
      <c r="M49" s="66">
        <v>3</v>
      </c>
      <c r="N49" s="52"/>
      <c r="O49" s="66">
        <v>0</v>
      </c>
      <c r="P49" s="52"/>
      <c r="Q49" s="66">
        <v>3</v>
      </c>
      <c r="R49" s="52"/>
      <c r="S49" s="66"/>
      <c r="T49" s="52"/>
      <c r="U49" s="65"/>
      <c r="V49" s="49"/>
      <c r="W49" s="314">
        <f t="shared" si="3"/>
        <v>3</v>
      </c>
      <c r="X49" s="53"/>
      <c r="Y49" s="318"/>
      <c r="Z49" s="264"/>
      <c r="AA49" s="320"/>
      <c r="AB49" s="33"/>
      <c r="AC49" s="320"/>
      <c r="AD49" s="35"/>
      <c r="AE49" s="388"/>
    </row>
    <row r="50" spans="1:31" s="6" customFormat="1" x14ac:dyDescent="0.25">
      <c r="A50" s="48"/>
      <c r="B50" s="49"/>
      <c r="C50" s="350"/>
      <c r="D50" s="350"/>
      <c r="E50" s="65" t="s">
        <v>321</v>
      </c>
      <c r="F50" s="66" t="s">
        <v>40</v>
      </c>
      <c r="G50" s="67"/>
      <c r="H50" s="108"/>
      <c r="I50" s="66"/>
      <c r="J50" s="68"/>
      <c r="K50" s="213">
        <v>0</v>
      </c>
      <c r="L50" s="53"/>
      <c r="M50" s="66">
        <v>1</v>
      </c>
      <c r="N50" s="52"/>
      <c r="O50" s="66">
        <v>0</v>
      </c>
      <c r="P50" s="52"/>
      <c r="Q50" s="66">
        <v>0</v>
      </c>
      <c r="R50" s="52"/>
      <c r="S50" s="66"/>
      <c r="T50" s="52"/>
      <c r="U50" s="65"/>
      <c r="V50" s="49"/>
      <c r="W50" s="313">
        <f t="shared" si="3"/>
        <v>0</v>
      </c>
      <c r="X50" s="53"/>
      <c r="Y50" s="316"/>
      <c r="Z50" s="264"/>
      <c r="AA50" s="320"/>
      <c r="AB50" s="33"/>
      <c r="AC50" s="320"/>
      <c r="AD50" s="35"/>
      <c r="AE50" s="388"/>
    </row>
    <row r="51" spans="1:31" s="6" customFormat="1" x14ac:dyDescent="0.25">
      <c r="A51" s="46"/>
      <c r="B51" s="181"/>
      <c r="C51" s="351"/>
      <c r="D51" s="351"/>
      <c r="E51" s="65" t="s">
        <v>322</v>
      </c>
      <c r="F51" s="66" t="s">
        <v>40</v>
      </c>
      <c r="G51" s="67"/>
      <c r="H51" s="108"/>
      <c r="I51" s="66"/>
      <c r="J51" s="68"/>
      <c r="K51" s="213">
        <v>0</v>
      </c>
      <c r="L51" s="200"/>
      <c r="M51" s="66">
        <v>4</v>
      </c>
      <c r="N51" s="176"/>
      <c r="O51" s="66">
        <v>0</v>
      </c>
      <c r="P51" s="176"/>
      <c r="Q51" s="66">
        <v>4</v>
      </c>
      <c r="R51" s="176"/>
      <c r="S51" s="66"/>
      <c r="T51" s="176"/>
      <c r="U51" s="65"/>
      <c r="V51" s="181"/>
      <c r="W51" s="46">
        <f t="shared" si="3"/>
        <v>4</v>
      </c>
      <c r="X51" s="47"/>
      <c r="Y51" s="323"/>
      <c r="Z51" s="244"/>
      <c r="AA51" s="317"/>
      <c r="AB51" s="160"/>
      <c r="AC51" s="71"/>
      <c r="AD51" s="161"/>
      <c r="AE51" s="386"/>
    </row>
    <row r="52" spans="1:31" s="253" customFormat="1" ht="41.25" customHeight="1" x14ac:dyDescent="0.25">
      <c r="A52" s="245" t="s">
        <v>261</v>
      </c>
      <c r="B52" s="246" t="s">
        <v>217</v>
      </c>
      <c r="C52" s="246"/>
      <c r="D52" s="246" t="s">
        <v>52</v>
      </c>
      <c r="E52" s="246" t="s">
        <v>53</v>
      </c>
      <c r="F52" s="245" t="s">
        <v>40</v>
      </c>
      <c r="G52" s="255"/>
      <c r="H52" s="254"/>
      <c r="I52" s="245"/>
      <c r="J52" s="254"/>
      <c r="K52" s="248">
        <f>K53+K54+K55+K56+K58</f>
        <v>520</v>
      </c>
      <c r="L52" s="247">
        <f>SUM(L53:L58)</f>
        <v>1034151800</v>
      </c>
      <c r="M52" s="245">
        <f>SUM(M53:M56,M58)</f>
        <v>350</v>
      </c>
      <c r="N52" s="249">
        <f>SUM(N53:N58)</f>
        <v>802869155</v>
      </c>
      <c r="O52" s="245">
        <f>SUM(O53:O56,O58)</f>
        <v>292</v>
      </c>
      <c r="P52" s="249">
        <f>P53+P55+P56+P58</f>
        <v>99897825</v>
      </c>
      <c r="Q52" s="245">
        <f>SUM(Q53:Q56,Q58)</f>
        <v>295</v>
      </c>
      <c r="R52" s="249">
        <f>SUM(R53:R58)</f>
        <v>223212730</v>
      </c>
      <c r="S52" s="245"/>
      <c r="T52" s="249"/>
      <c r="U52" s="246"/>
      <c r="V52" s="246"/>
      <c r="W52" s="245">
        <f t="shared" si="3"/>
        <v>587</v>
      </c>
      <c r="X52" s="247">
        <f t="shared" si="1"/>
        <v>323110555</v>
      </c>
      <c r="Y52" s="261">
        <f>W52/K52*100</f>
        <v>112.88461538461539</v>
      </c>
      <c r="Z52" s="261">
        <f t="shared" ref="Z52:Z72" si="10">X52/N52*100</f>
        <v>40.244484794038449</v>
      </c>
      <c r="AA52" s="250"/>
      <c r="AB52" s="251"/>
      <c r="AC52" s="250"/>
      <c r="AD52" s="252"/>
      <c r="AE52" s="284"/>
    </row>
    <row r="53" spans="1:31" ht="25.5" x14ac:dyDescent="0.25">
      <c r="A53" s="302">
        <v>13</v>
      </c>
      <c r="B53" s="8" t="s">
        <v>218</v>
      </c>
      <c r="C53" s="8" t="s">
        <v>157</v>
      </c>
      <c r="D53" s="347" t="s">
        <v>54</v>
      </c>
      <c r="E53" s="80" t="s">
        <v>55</v>
      </c>
      <c r="F53" s="79" t="s">
        <v>40</v>
      </c>
      <c r="G53" s="98"/>
      <c r="H53" s="99"/>
      <c r="I53" s="79"/>
      <c r="J53" s="99"/>
      <c r="K53" s="219">
        <v>57</v>
      </c>
      <c r="L53" s="209">
        <v>553672800</v>
      </c>
      <c r="M53" s="79">
        <v>57</v>
      </c>
      <c r="N53" s="11">
        <v>426821155</v>
      </c>
      <c r="O53" s="79">
        <v>14</v>
      </c>
      <c r="P53" s="11">
        <v>77532825</v>
      </c>
      <c r="Q53" s="79">
        <v>15</v>
      </c>
      <c r="R53" s="11">
        <f>194250555-P53</f>
        <v>116717730</v>
      </c>
      <c r="S53" s="79"/>
      <c r="T53" s="11"/>
      <c r="U53" s="80"/>
      <c r="V53" s="8"/>
      <c r="W53" s="58">
        <f>O53+Q53+S53+U53</f>
        <v>29</v>
      </c>
      <c r="X53" s="45">
        <f t="shared" si="1"/>
        <v>194250555</v>
      </c>
      <c r="Y53" s="258">
        <f t="shared" ref="Y53:Y54" si="11">W53/K53*100</f>
        <v>50.877192982456144</v>
      </c>
      <c r="Z53" s="258">
        <f t="shared" si="10"/>
        <v>45.51099511456971</v>
      </c>
      <c r="AA53" s="62"/>
      <c r="AB53" s="169"/>
      <c r="AC53" s="62"/>
      <c r="AD53" s="170"/>
      <c r="AE53" s="289" t="s">
        <v>375</v>
      </c>
    </row>
    <row r="54" spans="1:31" ht="31.5" customHeight="1" x14ac:dyDescent="0.25">
      <c r="A54" s="303"/>
      <c r="B54" s="7"/>
      <c r="C54" s="7"/>
      <c r="D54" s="348"/>
      <c r="E54" s="88" t="s">
        <v>56</v>
      </c>
      <c r="F54" s="87" t="s">
        <v>40</v>
      </c>
      <c r="G54" s="100"/>
      <c r="H54" s="101"/>
      <c r="I54" s="87"/>
      <c r="J54" s="101"/>
      <c r="K54" s="221">
        <v>26</v>
      </c>
      <c r="L54" s="211"/>
      <c r="M54" s="87">
        <v>18</v>
      </c>
      <c r="N54" s="12"/>
      <c r="O54" s="87">
        <v>4</v>
      </c>
      <c r="P54" s="12"/>
      <c r="Q54" s="87">
        <v>5</v>
      </c>
      <c r="R54" s="12"/>
      <c r="S54" s="87"/>
      <c r="T54" s="12"/>
      <c r="U54" s="88"/>
      <c r="V54" s="7"/>
      <c r="W54" s="46">
        <f>O54+Q54+S54+U54</f>
        <v>9</v>
      </c>
      <c r="X54" s="47"/>
      <c r="Y54" s="260">
        <f t="shared" si="11"/>
        <v>34.615384615384613</v>
      </c>
      <c r="Z54" s="244"/>
      <c r="AA54" s="94"/>
      <c r="AB54" s="185"/>
      <c r="AC54" s="94"/>
      <c r="AD54" s="186"/>
      <c r="AE54" s="292" t="s">
        <v>375</v>
      </c>
    </row>
    <row r="55" spans="1:31" ht="28.5" customHeight="1" x14ac:dyDescent="0.25">
      <c r="A55" s="4">
        <v>14</v>
      </c>
      <c r="B55" s="3" t="s">
        <v>219</v>
      </c>
      <c r="C55" s="3" t="s">
        <v>158</v>
      </c>
      <c r="D55" s="3" t="s">
        <v>57</v>
      </c>
      <c r="E55" s="3" t="s">
        <v>299</v>
      </c>
      <c r="F55" s="4" t="s">
        <v>40</v>
      </c>
      <c r="G55" s="27"/>
      <c r="H55" s="28"/>
      <c r="I55" s="4"/>
      <c r="J55" s="28"/>
      <c r="K55" s="206">
        <v>296</v>
      </c>
      <c r="L55" s="17">
        <v>95460000</v>
      </c>
      <c r="M55" s="4">
        <v>134</v>
      </c>
      <c r="N55" s="10">
        <v>95460000</v>
      </c>
      <c r="O55" s="4">
        <v>134</v>
      </c>
      <c r="P55" s="93">
        <v>6630000</v>
      </c>
      <c r="Q55" s="4">
        <v>134</v>
      </c>
      <c r="R55" s="10">
        <f>30980000-P55</f>
        <v>24350000</v>
      </c>
      <c r="S55" s="4"/>
      <c r="T55" s="10"/>
      <c r="U55" s="3"/>
      <c r="V55" s="3"/>
      <c r="W55" s="44">
        <f t="shared" si="3"/>
        <v>268</v>
      </c>
      <c r="X55" s="41">
        <f t="shared" si="1"/>
        <v>30980000</v>
      </c>
      <c r="Y55" s="242">
        <f>W55/K55*100</f>
        <v>90.540540540540533</v>
      </c>
      <c r="Z55" s="242">
        <f t="shared" si="10"/>
        <v>32.453383616174314</v>
      </c>
      <c r="AA55" s="23"/>
      <c r="AB55" s="32"/>
      <c r="AC55" s="23"/>
      <c r="AD55" s="34"/>
      <c r="AE55" s="285"/>
    </row>
    <row r="56" spans="1:31" ht="32.25" customHeight="1" x14ac:dyDescent="0.25">
      <c r="A56" s="302">
        <v>15</v>
      </c>
      <c r="B56" s="8" t="s">
        <v>220</v>
      </c>
      <c r="C56" s="80" t="s">
        <v>159</v>
      </c>
      <c r="D56" s="347" t="s">
        <v>58</v>
      </c>
      <c r="E56" s="80" t="s">
        <v>300</v>
      </c>
      <c r="F56" s="79" t="s">
        <v>106</v>
      </c>
      <c r="G56" s="98"/>
      <c r="H56" s="99"/>
      <c r="I56" s="79"/>
      <c r="J56" s="99"/>
      <c r="K56" s="219">
        <v>1</v>
      </c>
      <c r="L56" s="209">
        <v>350019000</v>
      </c>
      <c r="M56" s="79">
        <v>1</v>
      </c>
      <c r="N56" s="11">
        <v>245588000</v>
      </c>
      <c r="O56" s="79">
        <v>0</v>
      </c>
      <c r="P56" s="11">
        <v>15735000</v>
      </c>
      <c r="Q56" s="79">
        <v>1</v>
      </c>
      <c r="R56" s="11">
        <f>94130000-P56</f>
        <v>78395000</v>
      </c>
      <c r="S56" s="79"/>
      <c r="T56" s="81"/>
      <c r="U56" s="80"/>
      <c r="V56" s="80"/>
      <c r="W56" s="58">
        <f t="shared" si="3"/>
        <v>1</v>
      </c>
      <c r="X56" s="45">
        <f t="shared" si="1"/>
        <v>94130000</v>
      </c>
      <c r="Y56" s="212">
        <f>W56/K56*100</f>
        <v>100</v>
      </c>
      <c r="Z56" s="258">
        <f t="shared" si="10"/>
        <v>38.328419955372411</v>
      </c>
      <c r="AA56" s="62"/>
      <c r="AB56" s="169"/>
      <c r="AC56" s="62"/>
      <c r="AD56" s="170"/>
      <c r="AE56" s="286" t="s">
        <v>381</v>
      </c>
    </row>
    <row r="57" spans="1:31" ht="25.5" x14ac:dyDescent="0.25">
      <c r="A57" s="303"/>
      <c r="B57" s="149"/>
      <c r="C57" s="149" t="s">
        <v>160</v>
      </c>
      <c r="D57" s="348"/>
      <c r="E57" s="149" t="s">
        <v>59</v>
      </c>
      <c r="F57" s="26" t="s">
        <v>301</v>
      </c>
      <c r="G57" s="150"/>
      <c r="H57" s="151"/>
      <c r="I57" s="26"/>
      <c r="J57" s="151"/>
      <c r="K57" s="223">
        <v>7531</v>
      </c>
      <c r="L57" s="211"/>
      <c r="M57" s="26">
        <v>7531</v>
      </c>
      <c r="N57" s="152"/>
      <c r="O57" s="26">
        <v>7531</v>
      </c>
      <c r="P57" s="152"/>
      <c r="Q57" s="26">
        <v>7531</v>
      </c>
      <c r="R57" s="12"/>
      <c r="S57" s="26"/>
      <c r="T57" s="152"/>
      <c r="U57" s="149"/>
      <c r="V57" s="149"/>
      <c r="W57" s="46">
        <f t="shared" si="3"/>
        <v>15062</v>
      </c>
      <c r="X57" s="47"/>
      <c r="Y57" s="214"/>
      <c r="Z57" s="244"/>
      <c r="AA57" s="24"/>
      <c r="AB57" s="185"/>
      <c r="AC57" s="24"/>
      <c r="AD57" s="186"/>
      <c r="AE57" s="287"/>
    </row>
    <row r="58" spans="1:31" ht="42.75" customHeight="1" x14ac:dyDescent="0.25">
      <c r="A58" s="4">
        <v>16</v>
      </c>
      <c r="B58" s="3" t="s">
        <v>221</v>
      </c>
      <c r="C58" s="3" t="s">
        <v>161</v>
      </c>
      <c r="D58" s="3" t="s">
        <v>60</v>
      </c>
      <c r="E58" s="3" t="s">
        <v>270</v>
      </c>
      <c r="F58" s="4" t="s">
        <v>40</v>
      </c>
      <c r="G58" s="27"/>
      <c r="H58" s="28"/>
      <c r="I58" s="4"/>
      <c r="J58" s="28"/>
      <c r="K58" s="206">
        <v>140</v>
      </c>
      <c r="L58" s="17">
        <v>35000000</v>
      </c>
      <c r="M58" s="4">
        <v>140</v>
      </c>
      <c r="N58" s="10">
        <v>35000000</v>
      </c>
      <c r="O58" s="4">
        <v>140</v>
      </c>
      <c r="P58" s="10">
        <v>0</v>
      </c>
      <c r="Q58" s="4">
        <v>140</v>
      </c>
      <c r="R58" s="10">
        <v>3750000</v>
      </c>
      <c r="S58" s="4"/>
      <c r="T58" s="10"/>
      <c r="U58" s="3"/>
      <c r="V58" s="3"/>
      <c r="W58" s="44">
        <f>AVERAGE(O58,Q58,S58,U58)</f>
        <v>140</v>
      </c>
      <c r="X58" s="41">
        <f t="shared" si="1"/>
        <v>3750000</v>
      </c>
      <c r="Y58" s="218">
        <f>W58/K58*100</f>
        <v>100</v>
      </c>
      <c r="Z58" s="243">
        <f t="shared" si="10"/>
        <v>10.714285714285714</v>
      </c>
      <c r="AA58" s="23"/>
      <c r="AB58" s="32"/>
      <c r="AC58" s="23"/>
      <c r="AD58" s="34"/>
      <c r="AE58" s="285"/>
    </row>
    <row r="59" spans="1:31" s="276" customFormat="1" ht="68.25" customHeight="1" x14ac:dyDescent="0.25">
      <c r="A59" s="266" t="s">
        <v>263</v>
      </c>
      <c r="B59" s="267" t="s">
        <v>222</v>
      </c>
      <c r="C59" s="267" t="s">
        <v>162</v>
      </c>
      <c r="D59" s="267" t="s">
        <v>61</v>
      </c>
      <c r="E59" s="267" t="s">
        <v>62</v>
      </c>
      <c r="F59" s="266" t="s">
        <v>13</v>
      </c>
      <c r="G59" s="266">
        <v>100</v>
      </c>
      <c r="H59" s="268">
        <v>12902594000</v>
      </c>
      <c r="I59" s="266">
        <v>400</v>
      </c>
      <c r="J59" s="269">
        <v>11165173000</v>
      </c>
      <c r="K59" s="270">
        <v>100</v>
      </c>
      <c r="L59" s="269">
        <f>L60</f>
        <v>1480848900</v>
      </c>
      <c r="M59" s="266">
        <v>100</v>
      </c>
      <c r="N59" s="268">
        <f>N60</f>
        <v>1452219650</v>
      </c>
      <c r="O59" s="271">
        <f>O60/M60*M59</f>
        <v>32.142857142857146</v>
      </c>
      <c r="P59" s="268">
        <f>P60</f>
        <v>119753200</v>
      </c>
      <c r="Q59" s="271">
        <f>Q60/M60*M59</f>
        <v>21.428571428571427</v>
      </c>
      <c r="R59" s="268">
        <f>R60</f>
        <v>282461200</v>
      </c>
      <c r="S59" s="266"/>
      <c r="T59" s="268"/>
      <c r="U59" s="267"/>
      <c r="V59" s="267"/>
      <c r="W59" s="271">
        <f>(O59+Q59+S59+U59)</f>
        <v>53.571428571428569</v>
      </c>
      <c r="X59" s="269">
        <f t="shared" si="1"/>
        <v>402214400</v>
      </c>
      <c r="Y59" s="272">
        <f t="shared" ref="Y59:Y122" si="12">W59/K59*100</f>
        <v>53.571428571428569</v>
      </c>
      <c r="Z59" s="272">
        <f t="shared" si="10"/>
        <v>27.696526486196493</v>
      </c>
      <c r="AA59" s="273">
        <f>I59+W59</f>
        <v>453.57142857142856</v>
      </c>
      <c r="AB59" s="274">
        <f>J59+X59</f>
        <v>11567387400</v>
      </c>
      <c r="AC59" s="273">
        <f>AA59/G59*100</f>
        <v>453.57142857142856</v>
      </c>
      <c r="AD59" s="273">
        <f>AB59/H59*100</f>
        <v>89.651642142657522</v>
      </c>
      <c r="AE59" s="283"/>
    </row>
    <row r="60" spans="1:31" s="253" customFormat="1" ht="43.5" customHeight="1" x14ac:dyDescent="0.25">
      <c r="A60" s="245" t="s">
        <v>262</v>
      </c>
      <c r="B60" s="246" t="s">
        <v>223</v>
      </c>
      <c r="C60" s="246"/>
      <c r="D60" s="246" t="s">
        <v>65</v>
      </c>
      <c r="E60" s="246" t="s">
        <v>66</v>
      </c>
      <c r="F60" s="245" t="s">
        <v>17</v>
      </c>
      <c r="G60" s="245"/>
      <c r="H60" s="247"/>
      <c r="I60" s="245"/>
      <c r="J60" s="247"/>
      <c r="K60" s="248">
        <f>SUM(K61:K65)</f>
        <v>56</v>
      </c>
      <c r="L60" s="247">
        <f>SUM(L61:L67)</f>
        <v>1480848900</v>
      </c>
      <c r="M60" s="245">
        <f>SUM(M61:M65)</f>
        <v>56</v>
      </c>
      <c r="N60" s="249">
        <f>SUM(N61:N67)</f>
        <v>1452219650</v>
      </c>
      <c r="O60" s="245">
        <f>SUM(O61:O65)</f>
        <v>18</v>
      </c>
      <c r="P60" s="249">
        <f>SUM(P61:P67)</f>
        <v>119753200</v>
      </c>
      <c r="Q60" s="245">
        <f>SUM(Q61:Q67)</f>
        <v>12</v>
      </c>
      <c r="R60" s="249">
        <f>SUM(R61:R67)</f>
        <v>282461200</v>
      </c>
      <c r="S60" s="245"/>
      <c r="T60" s="249"/>
      <c r="U60" s="246"/>
      <c r="V60" s="246"/>
      <c r="W60" s="245">
        <f t="shared" si="3"/>
        <v>30</v>
      </c>
      <c r="X60" s="247">
        <f t="shared" si="1"/>
        <v>402214400</v>
      </c>
      <c r="Y60" s="261">
        <f t="shared" si="12"/>
        <v>53.571428571428569</v>
      </c>
      <c r="Z60" s="261">
        <f t="shared" si="10"/>
        <v>27.696526486196493</v>
      </c>
      <c r="AA60" s="250"/>
      <c r="AB60" s="251"/>
      <c r="AC60" s="250"/>
      <c r="AD60" s="252"/>
      <c r="AE60" s="284"/>
    </row>
    <row r="61" spans="1:31" ht="27.75" customHeight="1" x14ac:dyDescent="0.25">
      <c r="A61" s="4">
        <v>17</v>
      </c>
      <c r="B61" s="3" t="s">
        <v>224</v>
      </c>
      <c r="C61" s="373" t="s">
        <v>163</v>
      </c>
      <c r="D61" s="3" t="s">
        <v>67</v>
      </c>
      <c r="E61" s="3" t="s">
        <v>68</v>
      </c>
      <c r="F61" s="4" t="s">
        <v>17</v>
      </c>
      <c r="G61" s="27"/>
      <c r="H61" s="28"/>
      <c r="I61" s="4"/>
      <c r="J61" s="28"/>
      <c r="K61" s="206">
        <v>4</v>
      </c>
      <c r="L61" s="17">
        <v>58592800</v>
      </c>
      <c r="M61" s="4">
        <v>4</v>
      </c>
      <c r="N61" s="10">
        <v>58592000</v>
      </c>
      <c r="O61" s="4">
        <v>0</v>
      </c>
      <c r="P61" s="10">
        <v>0</v>
      </c>
      <c r="Q61" s="4">
        <v>0</v>
      </c>
      <c r="R61" s="10">
        <v>0</v>
      </c>
      <c r="S61" s="4"/>
      <c r="T61" s="10"/>
      <c r="U61" s="3"/>
      <c r="V61" s="3"/>
      <c r="W61" s="44">
        <f t="shared" si="3"/>
        <v>0</v>
      </c>
      <c r="X61" s="41">
        <f t="shared" si="1"/>
        <v>0</v>
      </c>
      <c r="Y61" s="218">
        <f t="shared" si="12"/>
        <v>0</v>
      </c>
      <c r="Z61" s="243">
        <f t="shared" si="10"/>
        <v>0</v>
      </c>
      <c r="AA61" s="23"/>
      <c r="AB61" s="32"/>
      <c r="AC61" s="23"/>
      <c r="AD61" s="34"/>
      <c r="AE61" s="285" t="s">
        <v>385</v>
      </c>
    </row>
    <row r="62" spans="1:31" ht="28.5" customHeight="1" x14ac:dyDescent="0.25">
      <c r="A62" s="303">
        <v>18</v>
      </c>
      <c r="B62" s="7" t="s">
        <v>225</v>
      </c>
      <c r="C62" s="374"/>
      <c r="D62" s="7" t="s">
        <v>69</v>
      </c>
      <c r="E62" s="7" t="s">
        <v>70</v>
      </c>
      <c r="F62" s="303" t="s">
        <v>17</v>
      </c>
      <c r="G62" s="37"/>
      <c r="H62" s="30"/>
      <c r="I62" s="303"/>
      <c r="J62" s="30"/>
      <c r="K62" s="210">
        <v>4</v>
      </c>
      <c r="L62" s="211">
        <v>63911800</v>
      </c>
      <c r="M62" s="303">
        <v>4</v>
      </c>
      <c r="N62" s="12">
        <v>63891200</v>
      </c>
      <c r="O62" s="4">
        <v>0</v>
      </c>
      <c r="P62" s="10">
        <v>0</v>
      </c>
      <c r="Q62" s="4">
        <v>0</v>
      </c>
      <c r="R62" s="10">
        <v>0</v>
      </c>
      <c r="S62" s="4"/>
      <c r="T62" s="10"/>
      <c r="U62" s="3"/>
      <c r="V62" s="3"/>
      <c r="W62" s="44">
        <f t="shared" si="3"/>
        <v>0</v>
      </c>
      <c r="X62" s="41">
        <f t="shared" si="1"/>
        <v>0</v>
      </c>
      <c r="Y62" s="218">
        <f t="shared" si="12"/>
        <v>0</v>
      </c>
      <c r="Z62" s="243">
        <f t="shared" si="10"/>
        <v>0</v>
      </c>
      <c r="AA62" s="23"/>
      <c r="AB62" s="32"/>
      <c r="AC62" s="23"/>
      <c r="AD62" s="34"/>
      <c r="AE62" s="285" t="s">
        <v>385</v>
      </c>
    </row>
    <row r="63" spans="1:31" ht="56.25" customHeight="1" x14ac:dyDescent="0.25">
      <c r="A63" s="302">
        <v>19</v>
      </c>
      <c r="B63" s="3" t="s">
        <v>226</v>
      </c>
      <c r="C63" s="373" t="s">
        <v>164</v>
      </c>
      <c r="D63" s="3" t="s">
        <v>71</v>
      </c>
      <c r="E63" s="3" t="s">
        <v>72</v>
      </c>
      <c r="F63" s="4" t="s">
        <v>17</v>
      </c>
      <c r="G63" s="31"/>
      <c r="H63" s="29"/>
      <c r="I63" s="302"/>
      <c r="J63" s="29"/>
      <c r="K63" s="208">
        <v>10</v>
      </c>
      <c r="L63" s="209">
        <v>168105800</v>
      </c>
      <c r="M63" s="4">
        <v>10</v>
      </c>
      <c r="N63" s="10">
        <v>168101200</v>
      </c>
      <c r="O63" s="4">
        <v>5</v>
      </c>
      <c r="P63" s="10">
        <v>62046000</v>
      </c>
      <c r="Q63" s="4">
        <v>0</v>
      </c>
      <c r="R63" s="10">
        <v>0</v>
      </c>
      <c r="S63" s="4"/>
      <c r="T63" s="10"/>
      <c r="U63" s="3"/>
      <c r="V63" s="3"/>
      <c r="W63" s="44">
        <f t="shared" si="3"/>
        <v>5</v>
      </c>
      <c r="X63" s="41">
        <f t="shared" si="1"/>
        <v>62046000</v>
      </c>
      <c r="Y63" s="218">
        <f t="shared" si="12"/>
        <v>50</v>
      </c>
      <c r="Z63" s="242">
        <f t="shared" si="10"/>
        <v>36.909909030988473</v>
      </c>
      <c r="AA63" s="23"/>
      <c r="AB63" s="32"/>
      <c r="AC63" s="23"/>
      <c r="AD63" s="34"/>
      <c r="AE63" s="285" t="s">
        <v>385</v>
      </c>
    </row>
    <row r="64" spans="1:31" ht="56.25" customHeight="1" x14ac:dyDescent="0.25">
      <c r="A64" s="303">
        <v>20</v>
      </c>
      <c r="B64" s="3" t="s">
        <v>227</v>
      </c>
      <c r="C64" s="374"/>
      <c r="D64" s="3" t="s">
        <v>73</v>
      </c>
      <c r="E64" s="3" t="s">
        <v>74</v>
      </c>
      <c r="F64" s="4" t="s">
        <v>17</v>
      </c>
      <c r="G64" s="37"/>
      <c r="H64" s="30"/>
      <c r="I64" s="303"/>
      <c r="J64" s="30"/>
      <c r="K64" s="206">
        <v>8</v>
      </c>
      <c r="L64" s="17">
        <v>142737500</v>
      </c>
      <c r="M64" s="303">
        <v>8</v>
      </c>
      <c r="N64" s="12">
        <v>142735000</v>
      </c>
      <c r="O64" s="4">
        <v>0</v>
      </c>
      <c r="P64" s="10">
        <v>0</v>
      </c>
      <c r="Q64" s="4">
        <v>0</v>
      </c>
      <c r="R64" s="10">
        <v>0</v>
      </c>
      <c r="S64" s="4"/>
      <c r="T64" s="10"/>
      <c r="U64" s="3"/>
      <c r="V64" s="3"/>
      <c r="W64" s="44">
        <f t="shared" si="3"/>
        <v>0</v>
      </c>
      <c r="X64" s="41">
        <f t="shared" si="1"/>
        <v>0</v>
      </c>
      <c r="Y64" s="218">
        <f t="shared" si="12"/>
        <v>0</v>
      </c>
      <c r="Z64" s="243">
        <f t="shared" si="10"/>
        <v>0</v>
      </c>
      <c r="AA64" s="23"/>
      <c r="AB64" s="32"/>
      <c r="AC64" s="23"/>
      <c r="AD64" s="34"/>
      <c r="AE64" s="285" t="s">
        <v>385</v>
      </c>
    </row>
    <row r="65" spans="1:32" ht="38.25" x14ac:dyDescent="0.25">
      <c r="A65" s="345">
        <v>21</v>
      </c>
      <c r="B65" s="8" t="s">
        <v>228</v>
      </c>
      <c r="C65" s="8" t="s">
        <v>165</v>
      </c>
      <c r="D65" s="347" t="s">
        <v>75</v>
      </c>
      <c r="E65" s="80" t="s">
        <v>76</v>
      </c>
      <c r="F65" s="79" t="s">
        <v>79</v>
      </c>
      <c r="G65" s="98"/>
      <c r="H65" s="99"/>
      <c r="I65" s="79"/>
      <c r="J65" s="99"/>
      <c r="K65" s="219">
        <v>30</v>
      </c>
      <c r="L65" s="209">
        <v>190873000</v>
      </c>
      <c r="M65" s="79">
        <v>30</v>
      </c>
      <c r="N65" s="11">
        <v>190869750</v>
      </c>
      <c r="O65" s="79">
        <v>13</v>
      </c>
      <c r="P65" s="11">
        <v>11371400</v>
      </c>
      <c r="Q65" s="79">
        <v>9</v>
      </c>
      <c r="R65" s="11">
        <f>98322200-P65</f>
        <v>86950800</v>
      </c>
      <c r="S65" s="79"/>
      <c r="T65" s="11"/>
      <c r="U65" s="80"/>
      <c r="V65" s="8"/>
      <c r="W65" s="58">
        <f t="shared" si="3"/>
        <v>22</v>
      </c>
      <c r="X65" s="45">
        <f t="shared" si="1"/>
        <v>98322200</v>
      </c>
      <c r="Y65" s="259">
        <f t="shared" si="12"/>
        <v>73.333333333333329</v>
      </c>
      <c r="Z65" s="258">
        <f t="shared" si="10"/>
        <v>51.512720061717474</v>
      </c>
      <c r="AA65" s="62"/>
      <c r="AB65" s="169"/>
      <c r="AC65" s="62"/>
      <c r="AD65" s="170"/>
      <c r="AE65" s="286"/>
    </row>
    <row r="66" spans="1:32" ht="41.25" customHeight="1" x14ac:dyDescent="0.25">
      <c r="A66" s="346"/>
      <c r="B66" s="7"/>
      <c r="C66" s="7"/>
      <c r="D66" s="348"/>
      <c r="E66" s="7" t="s">
        <v>371</v>
      </c>
      <c r="F66" s="303" t="s">
        <v>26</v>
      </c>
      <c r="G66" s="37"/>
      <c r="H66" s="30"/>
      <c r="I66" s="303"/>
      <c r="J66" s="30"/>
      <c r="K66" s="210">
        <v>180</v>
      </c>
      <c r="L66" s="211"/>
      <c r="M66" s="303">
        <v>180</v>
      </c>
      <c r="N66" s="12"/>
      <c r="O66" s="303">
        <v>0</v>
      </c>
      <c r="P66" s="12"/>
      <c r="Q66" s="303">
        <v>0</v>
      </c>
      <c r="R66" s="12"/>
      <c r="S66" s="303"/>
      <c r="T66" s="12"/>
      <c r="U66" s="7"/>
      <c r="V66" s="7"/>
      <c r="W66" s="46">
        <f t="shared" si="3"/>
        <v>0</v>
      </c>
      <c r="X66" s="47"/>
      <c r="Y66" s="230"/>
      <c r="Z66" s="244"/>
      <c r="AA66" s="184"/>
      <c r="AB66" s="185"/>
      <c r="AC66" s="184"/>
      <c r="AD66" s="186"/>
      <c r="AE66" s="287"/>
    </row>
    <row r="67" spans="1:32" ht="41.25" customHeight="1" x14ac:dyDescent="0.25">
      <c r="A67" s="4">
        <v>22</v>
      </c>
      <c r="B67" s="3" t="s">
        <v>229</v>
      </c>
      <c r="C67" s="3" t="s">
        <v>166</v>
      </c>
      <c r="D67" s="3" t="s">
        <v>77</v>
      </c>
      <c r="E67" s="3" t="s">
        <v>78</v>
      </c>
      <c r="F67" s="4" t="s">
        <v>14</v>
      </c>
      <c r="G67" s="27"/>
      <c r="H67" s="28"/>
      <c r="I67" s="4"/>
      <c r="J67" s="28"/>
      <c r="K67" s="206">
        <v>12</v>
      </c>
      <c r="L67" s="17">
        <v>856628000</v>
      </c>
      <c r="M67" s="4">
        <v>12</v>
      </c>
      <c r="N67" s="10">
        <v>828030500</v>
      </c>
      <c r="O67" s="4">
        <v>3</v>
      </c>
      <c r="P67" s="10">
        <v>46335800</v>
      </c>
      <c r="Q67" s="4">
        <v>3</v>
      </c>
      <c r="R67" s="10">
        <f>241846200-P67</f>
        <v>195510400</v>
      </c>
      <c r="S67" s="4"/>
      <c r="T67" s="10"/>
      <c r="U67" s="3"/>
      <c r="V67" s="3"/>
      <c r="W67" s="44">
        <f t="shared" si="3"/>
        <v>6</v>
      </c>
      <c r="X67" s="41">
        <f t="shared" si="1"/>
        <v>241846200</v>
      </c>
      <c r="Y67" s="218">
        <f t="shared" si="12"/>
        <v>50</v>
      </c>
      <c r="Z67" s="242">
        <f t="shared" si="10"/>
        <v>29.207402384332461</v>
      </c>
      <c r="AA67" s="23"/>
      <c r="AB67" s="32"/>
      <c r="AC67" s="23"/>
      <c r="AD67" s="34"/>
      <c r="AE67" s="285"/>
    </row>
    <row r="68" spans="1:32" s="276" customFormat="1" ht="51" x14ac:dyDescent="0.25">
      <c r="A68" s="266"/>
      <c r="B68" s="267"/>
      <c r="C68" s="267" t="s">
        <v>162</v>
      </c>
      <c r="D68" s="267" t="s">
        <v>61</v>
      </c>
      <c r="E68" s="267" t="s">
        <v>63</v>
      </c>
      <c r="F68" s="266" t="s">
        <v>13</v>
      </c>
      <c r="G68" s="266">
        <v>100</v>
      </c>
      <c r="H68" s="268">
        <v>4028180000</v>
      </c>
      <c r="I68" s="266">
        <v>400</v>
      </c>
      <c r="J68" s="269">
        <v>2770761000</v>
      </c>
      <c r="K68" s="270">
        <v>100</v>
      </c>
      <c r="L68" s="269">
        <f>L69</f>
        <v>447907900</v>
      </c>
      <c r="M68" s="266">
        <v>100</v>
      </c>
      <c r="N68" s="268">
        <f>N69</f>
        <v>441907900</v>
      </c>
      <c r="O68" s="271">
        <f>O69/M69*M68</f>
        <v>26.014285714285712</v>
      </c>
      <c r="P68" s="268">
        <f>P69</f>
        <v>20733200</v>
      </c>
      <c r="Q68" s="266">
        <f>Q69/M69*M68</f>
        <v>57.499999999999993</v>
      </c>
      <c r="R68" s="268">
        <f>R69</f>
        <v>81120900</v>
      </c>
      <c r="S68" s="266"/>
      <c r="T68" s="268"/>
      <c r="U68" s="267"/>
      <c r="V68" s="267"/>
      <c r="W68" s="271">
        <f>(O68+Q68+S68+U68)</f>
        <v>83.514285714285705</v>
      </c>
      <c r="X68" s="269">
        <f t="shared" si="1"/>
        <v>101854100</v>
      </c>
      <c r="Y68" s="272">
        <f t="shared" si="12"/>
        <v>83.514285714285705</v>
      </c>
      <c r="Z68" s="272">
        <f t="shared" si="10"/>
        <v>23.048716712238001</v>
      </c>
      <c r="AA68" s="273">
        <f>I68+W68</f>
        <v>483.51428571428573</v>
      </c>
      <c r="AB68" s="274">
        <f>J68+X68</f>
        <v>2872615100</v>
      </c>
      <c r="AC68" s="273">
        <f>AA68/G68*100</f>
        <v>483.51428571428573</v>
      </c>
      <c r="AD68" s="273">
        <f>AB68/H68*100</f>
        <v>71.312977572998221</v>
      </c>
      <c r="AE68" s="283"/>
    </row>
    <row r="69" spans="1:32" s="253" customFormat="1" ht="30" customHeight="1" x14ac:dyDescent="0.25">
      <c r="A69" s="245" t="s">
        <v>264</v>
      </c>
      <c r="B69" s="246" t="s">
        <v>230</v>
      </c>
      <c r="C69" s="246"/>
      <c r="D69" s="246" t="s">
        <v>80</v>
      </c>
      <c r="E69" s="246" t="s">
        <v>81</v>
      </c>
      <c r="F69" s="245" t="s">
        <v>271</v>
      </c>
      <c r="G69" s="245"/>
      <c r="H69" s="247"/>
      <c r="I69" s="245"/>
      <c r="J69" s="247"/>
      <c r="K69" s="248">
        <v>7000</v>
      </c>
      <c r="L69" s="247">
        <f>SUM(L70:L72)</f>
        <v>447907900</v>
      </c>
      <c r="M69" s="245">
        <v>7000</v>
      </c>
      <c r="N69" s="249">
        <f>SUM(N70:N75)</f>
        <v>441907900</v>
      </c>
      <c r="O69" s="245">
        <v>1821</v>
      </c>
      <c r="P69" s="249">
        <f>SUM(P70:P72)</f>
        <v>20733200</v>
      </c>
      <c r="Q69" s="245">
        <v>4025</v>
      </c>
      <c r="R69" s="249">
        <f>SUM(R70:R72)</f>
        <v>81120900</v>
      </c>
      <c r="S69" s="245"/>
      <c r="T69" s="249"/>
      <c r="U69" s="246"/>
      <c r="V69" s="246"/>
      <c r="W69" s="245">
        <f t="shared" si="3"/>
        <v>5846</v>
      </c>
      <c r="X69" s="247">
        <f t="shared" si="1"/>
        <v>101854100</v>
      </c>
      <c r="Y69" s="261">
        <f t="shared" si="12"/>
        <v>83.51428571428572</v>
      </c>
      <c r="Z69" s="261">
        <f t="shared" si="10"/>
        <v>23.048716712238001</v>
      </c>
      <c r="AA69" s="250"/>
      <c r="AB69" s="251"/>
      <c r="AC69" s="250"/>
      <c r="AD69" s="252"/>
      <c r="AE69" s="284"/>
    </row>
    <row r="70" spans="1:32" ht="39" customHeight="1" x14ac:dyDescent="0.25">
      <c r="A70" s="4">
        <v>23</v>
      </c>
      <c r="B70" s="3" t="s">
        <v>231</v>
      </c>
      <c r="C70" s="3" t="s">
        <v>167</v>
      </c>
      <c r="D70" s="3" t="s">
        <v>82</v>
      </c>
      <c r="E70" s="3" t="s">
        <v>83</v>
      </c>
      <c r="F70" s="4" t="s">
        <v>17</v>
      </c>
      <c r="G70" s="27"/>
      <c r="H70" s="28"/>
      <c r="I70" s="4"/>
      <c r="J70" s="28"/>
      <c r="K70" s="206">
        <v>169</v>
      </c>
      <c r="L70" s="17">
        <v>131068300</v>
      </c>
      <c r="M70" s="4">
        <v>169</v>
      </c>
      <c r="N70" s="10">
        <v>127568300</v>
      </c>
      <c r="O70" s="4">
        <v>52</v>
      </c>
      <c r="P70" s="10">
        <v>5875000</v>
      </c>
      <c r="Q70" s="4">
        <v>59</v>
      </c>
      <c r="R70" s="10">
        <f>18349200-P70</f>
        <v>12474200</v>
      </c>
      <c r="S70" s="4"/>
      <c r="T70" s="10"/>
      <c r="U70" s="3"/>
      <c r="V70" s="3"/>
      <c r="W70" s="44">
        <f t="shared" si="3"/>
        <v>111</v>
      </c>
      <c r="X70" s="41">
        <f t="shared" si="1"/>
        <v>18349200</v>
      </c>
      <c r="Y70" s="242">
        <f t="shared" si="12"/>
        <v>65.680473372781066</v>
      </c>
      <c r="Z70" s="242">
        <f t="shared" si="10"/>
        <v>14.383824194568714</v>
      </c>
      <c r="AA70" s="23"/>
      <c r="AB70" s="32"/>
      <c r="AC70" s="23"/>
      <c r="AD70" s="34"/>
      <c r="AE70" s="285"/>
    </row>
    <row r="71" spans="1:32" ht="68.25" customHeight="1" x14ac:dyDescent="0.25">
      <c r="A71" s="4">
        <v>24</v>
      </c>
      <c r="B71" s="3" t="s">
        <v>232</v>
      </c>
      <c r="C71" s="3" t="s">
        <v>168</v>
      </c>
      <c r="D71" s="3" t="s">
        <v>84</v>
      </c>
      <c r="E71" s="3" t="s">
        <v>85</v>
      </c>
      <c r="F71" s="4" t="s">
        <v>17</v>
      </c>
      <c r="G71" s="27"/>
      <c r="H71" s="28"/>
      <c r="I71" s="4"/>
      <c r="J71" s="28"/>
      <c r="K71" s="206">
        <v>40</v>
      </c>
      <c r="L71" s="17">
        <v>72082500</v>
      </c>
      <c r="M71" s="4">
        <v>40</v>
      </c>
      <c r="N71" s="10">
        <v>69582500</v>
      </c>
      <c r="O71" s="4">
        <v>18</v>
      </c>
      <c r="P71" s="10">
        <v>1905000</v>
      </c>
      <c r="Q71" s="4">
        <v>9</v>
      </c>
      <c r="R71" s="10">
        <f>14152000-P71</f>
        <v>12247000</v>
      </c>
      <c r="S71" s="4"/>
      <c r="T71" s="10"/>
      <c r="U71" s="3"/>
      <c r="V71" s="3"/>
      <c r="W71" s="44">
        <f t="shared" si="3"/>
        <v>27</v>
      </c>
      <c r="X71" s="41">
        <f t="shared" si="1"/>
        <v>14152000</v>
      </c>
      <c r="Y71" s="218">
        <f t="shared" si="12"/>
        <v>67.5</v>
      </c>
      <c r="Z71" s="242">
        <f t="shared" si="10"/>
        <v>20.338447167031941</v>
      </c>
      <c r="AA71" s="23"/>
      <c r="AB71" s="32"/>
      <c r="AC71" s="23"/>
      <c r="AD71" s="34"/>
      <c r="AE71" s="285"/>
    </row>
    <row r="72" spans="1:32" ht="38.25" x14ac:dyDescent="0.25">
      <c r="A72" s="302">
        <v>25</v>
      </c>
      <c r="B72" s="8" t="s">
        <v>233</v>
      </c>
      <c r="C72" s="80" t="s">
        <v>169</v>
      </c>
      <c r="D72" s="347" t="s">
        <v>86</v>
      </c>
      <c r="E72" s="80" t="s">
        <v>323</v>
      </c>
      <c r="F72" s="79" t="s">
        <v>26</v>
      </c>
      <c r="G72" s="98"/>
      <c r="H72" s="99"/>
      <c r="I72" s="79"/>
      <c r="J72" s="99"/>
      <c r="K72" s="219">
        <v>100</v>
      </c>
      <c r="L72" s="209">
        <v>244757100</v>
      </c>
      <c r="M72" s="79">
        <v>100</v>
      </c>
      <c r="N72" s="11">
        <v>244757100</v>
      </c>
      <c r="O72" s="79">
        <v>0</v>
      </c>
      <c r="P72" s="11">
        <v>12953200</v>
      </c>
      <c r="Q72" s="79">
        <v>0</v>
      </c>
      <c r="R72" s="11">
        <f>69352900-P72</f>
        <v>56399700</v>
      </c>
      <c r="S72" s="79"/>
      <c r="T72" s="11"/>
      <c r="U72" s="80"/>
      <c r="V72" s="8"/>
      <c r="W72" s="58">
        <f t="shared" si="3"/>
        <v>0</v>
      </c>
      <c r="X72" s="45">
        <f t="shared" si="1"/>
        <v>69352900</v>
      </c>
      <c r="Y72" s="229">
        <f t="shared" si="12"/>
        <v>0</v>
      </c>
      <c r="Z72" s="258">
        <f t="shared" si="10"/>
        <v>28.335398646249686</v>
      </c>
      <c r="AA72" s="62"/>
      <c r="AB72" s="169"/>
      <c r="AC72" s="62"/>
      <c r="AD72" s="170"/>
      <c r="AE72" s="289" t="s">
        <v>376</v>
      </c>
    </row>
    <row r="73" spans="1:32" s="13" customFormat="1" ht="25.5" x14ac:dyDescent="0.25">
      <c r="A73" s="26"/>
      <c r="B73" s="149"/>
      <c r="C73" s="89" t="s">
        <v>170</v>
      </c>
      <c r="D73" s="383"/>
      <c r="E73" s="83" t="s">
        <v>324</v>
      </c>
      <c r="F73" s="82" t="s">
        <v>14</v>
      </c>
      <c r="G73" s="84"/>
      <c r="H73" s="85"/>
      <c r="I73" s="82"/>
      <c r="J73" s="85"/>
      <c r="K73" s="225">
        <v>12</v>
      </c>
      <c r="L73" s="224"/>
      <c r="M73" s="82">
        <v>12</v>
      </c>
      <c r="N73" s="152"/>
      <c r="O73" s="82">
        <v>3</v>
      </c>
      <c r="P73" s="152"/>
      <c r="Q73" s="82">
        <v>3</v>
      </c>
      <c r="R73" s="152"/>
      <c r="S73" s="82"/>
      <c r="T73" s="152"/>
      <c r="U73" s="83"/>
      <c r="V73" s="149"/>
      <c r="W73" s="66">
        <f t="shared" si="3"/>
        <v>6</v>
      </c>
      <c r="X73" s="53"/>
      <c r="Y73" s="213">
        <f t="shared" si="12"/>
        <v>50</v>
      </c>
      <c r="Z73" s="264"/>
      <c r="AA73" s="71"/>
      <c r="AB73" s="33"/>
      <c r="AC73" s="71"/>
      <c r="AD73" s="35"/>
      <c r="AE73" s="290"/>
    </row>
    <row r="74" spans="1:32" ht="25.5" x14ac:dyDescent="0.25">
      <c r="A74" s="26"/>
      <c r="B74" s="149"/>
      <c r="C74" s="149"/>
      <c r="D74" s="383"/>
      <c r="E74" s="149" t="s">
        <v>325</v>
      </c>
      <c r="F74" s="26" t="s">
        <v>14</v>
      </c>
      <c r="G74" s="150"/>
      <c r="H74" s="151"/>
      <c r="I74" s="26"/>
      <c r="J74" s="151"/>
      <c r="K74" s="223">
        <v>1</v>
      </c>
      <c r="L74" s="224"/>
      <c r="M74" s="26">
        <v>1</v>
      </c>
      <c r="N74" s="152"/>
      <c r="O74" s="26">
        <v>0</v>
      </c>
      <c r="P74" s="152"/>
      <c r="Q74" s="26">
        <v>0</v>
      </c>
      <c r="R74" s="152"/>
      <c r="S74" s="26"/>
      <c r="T74" s="152"/>
      <c r="U74" s="149"/>
      <c r="V74" s="149"/>
      <c r="W74" s="155">
        <f t="shared" ref="W74:X127" si="13">O74+Q74+S74+U74</f>
        <v>0</v>
      </c>
      <c r="X74" s="53"/>
      <c r="Y74" s="213">
        <f t="shared" si="12"/>
        <v>0</v>
      </c>
      <c r="Z74" s="264"/>
      <c r="AA74" s="24"/>
      <c r="AB74" s="33"/>
      <c r="AC74" s="24"/>
      <c r="AD74" s="35"/>
      <c r="AE74" s="291" t="s">
        <v>378</v>
      </c>
    </row>
    <row r="75" spans="1:32" ht="28.5" customHeight="1" x14ac:dyDescent="0.25">
      <c r="A75" s="303"/>
      <c r="B75" s="7"/>
      <c r="C75" s="7"/>
      <c r="D75" s="348"/>
      <c r="E75" s="88" t="s">
        <v>326</v>
      </c>
      <c r="F75" s="87" t="s">
        <v>14</v>
      </c>
      <c r="G75" s="100"/>
      <c r="H75" s="101"/>
      <c r="I75" s="87"/>
      <c r="J75" s="101"/>
      <c r="K75" s="221">
        <v>1</v>
      </c>
      <c r="L75" s="211"/>
      <c r="M75" s="87">
        <v>1</v>
      </c>
      <c r="N75" s="12"/>
      <c r="O75" s="87">
        <v>0</v>
      </c>
      <c r="P75" s="12"/>
      <c r="Q75" s="87">
        <v>1</v>
      </c>
      <c r="R75" s="12"/>
      <c r="S75" s="87"/>
      <c r="T75" s="12"/>
      <c r="U75" s="88"/>
      <c r="V75" s="7"/>
      <c r="W75" s="46">
        <f t="shared" si="13"/>
        <v>1</v>
      </c>
      <c r="X75" s="47"/>
      <c r="Y75" s="215">
        <f t="shared" si="12"/>
        <v>100</v>
      </c>
      <c r="Z75" s="244"/>
      <c r="AA75" s="94"/>
      <c r="AB75" s="185"/>
      <c r="AC75" s="94"/>
      <c r="AD75" s="186"/>
      <c r="AE75" s="292"/>
    </row>
    <row r="76" spans="1:32" s="276" customFormat="1" ht="51" x14ac:dyDescent="0.25">
      <c r="A76" s="266"/>
      <c r="B76" s="267"/>
      <c r="C76" s="267" t="s">
        <v>162</v>
      </c>
      <c r="D76" s="267" t="s">
        <v>61</v>
      </c>
      <c r="E76" s="267" t="s">
        <v>64</v>
      </c>
      <c r="F76" s="266" t="s">
        <v>13</v>
      </c>
      <c r="G76" s="266">
        <v>100</v>
      </c>
      <c r="H76" s="268">
        <v>9182566000</v>
      </c>
      <c r="I76" s="266">
        <v>400</v>
      </c>
      <c r="J76" s="269">
        <v>5382224000</v>
      </c>
      <c r="K76" s="270">
        <v>100</v>
      </c>
      <c r="L76" s="269">
        <f>L77</f>
        <v>802203050</v>
      </c>
      <c r="M76" s="266">
        <v>100</v>
      </c>
      <c r="N76" s="268">
        <f>N77</f>
        <v>763073175</v>
      </c>
      <c r="O76" s="271">
        <f>O77/M77*M76</f>
        <v>5.6179775280898872</v>
      </c>
      <c r="P76" s="268">
        <f>P77</f>
        <v>24342556</v>
      </c>
      <c r="Q76" s="271">
        <f>Q77/M77*M76</f>
        <v>2.2471910112359552</v>
      </c>
      <c r="R76" s="268">
        <f>R77</f>
        <v>20924900</v>
      </c>
      <c r="S76" s="266"/>
      <c r="T76" s="268"/>
      <c r="U76" s="267"/>
      <c r="V76" s="267"/>
      <c r="W76" s="271">
        <f>(O76+Q76+S76+U76)</f>
        <v>7.8651685393258424</v>
      </c>
      <c r="X76" s="269">
        <f t="shared" si="13"/>
        <v>45267456</v>
      </c>
      <c r="Y76" s="272">
        <f t="shared" si="12"/>
        <v>7.8651685393258424</v>
      </c>
      <c r="Z76" s="272">
        <f t="shared" ref="Z76:Z81" si="14">X76/N76*100</f>
        <v>5.9322562347968786</v>
      </c>
      <c r="AA76" s="273">
        <f>I76+W76</f>
        <v>407.86516853932585</v>
      </c>
      <c r="AB76" s="274">
        <f>J76+X76</f>
        <v>5427491456</v>
      </c>
      <c r="AC76" s="273">
        <f>AA76/G76*100</f>
        <v>407.86516853932585</v>
      </c>
      <c r="AD76" s="273">
        <f>AB76/H76*100</f>
        <v>59.106479125769418</v>
      </c>
      <c r="AE76" s="283"/>
    </row>
    <row r="77" spans="1:32" s="253" customFormat="1" ht="45" customHeight="1" x14ac:dyDescent="0.25">
      <c r="A77" s="245" t="s">
        <v>265</v>
      </c>
      <c r="B77" s="246" t="s">
        <v>234</v>
      </c>
      <c r="C77" s="246"/>
      <c r="D77" s="246" t="s">
        <v>87</v>
      </c>
      <c r="E77" s="246" t="s">
        <v>88</v>
      </c>
      <c r="F77" s="245" t="s">
        <v>17</v>
      </c>
      <c r="G77" s="245"/>
      <c r="H77" s="247"/>
      <c r="I77" s="245"/>
      <c r="J77" s="247"/>
      <c r="K77" s="248">
        <v>178</v>
      </c>
      <c r="L77" s="247">
        <f>SUM(L78:L84)</f>
        <v>802203050</v>
      </c>
      <c r="M77" s="245">
        <v>178</v>
      </c>
      <c r="N77" s="249">
        <f>SUM(N78:N84)</f>
        <v>763073175</v>
      </c>
      <c r="O77" s="245">
        <v>10</v>
      </c>
      <c r="P77" s="249">
        <f>SUM(P78:P84)</f>
        <v>24342556</v>
      </c>
      <c r="Q77" s="245">
        <v>4</v>
      </c>
      <c r="R77" s="249">
        <f>SUM(R78:R84)</f>
        <v>20924900</v>
      </c>
      <c r="S77" s="245"/>
      <c r="T77" s="249"/>
      <c r="U77" s="246"/>
      <c r="V77" s="246"/>
      <c r="W77" s="245">
        <f t="shared" si="13"/>
        <v>14</v>
      </c>
      <c r="X77" s="247">
        <f t="shared" si="13"/>
        <v>45267456</v>
      </c>
      <c r="Y77" s="261">
        <f t="shared" si="12"/>
        <v>7.8651685393258424</v>
      </c>
      <c r="Z77" s="261">
        <f t="shared" si="14"/>
        <v>5.9322562347968786</v>
      </c>
      <c r="AA77" s="250"/>
      <c r="AB77" s="251"/>
      <c r="AC77" s="250"/>
      <c r="AD77" s="252"/>
      <c r="AE77" s="284"/>
    </row>
    <row r="78" spans="1:32" ht="56.25" customHeight="1" x14ac:dyDescent="0.25">
      <c r="A78" s="4">
        <v>26</v>
      </c>
      <c r="B78" s="3" t="s">
        <v>235</v>
      </c>
      <c r="C78" s="3" t="s">
        <v>171</v>
      </c>
      <c r="D78" s="3" t="s">
        <v>89</v>
      </c>
      <c r="E78" s="3" t="s">
        <v>90</v>
      </c>
      <c r="F78" s="4" t="s">
        <v>17</v>
      </c>
      <c r="G78" s="27"/>
      <c r="H78" s="28"/>
      <c r="I78" s="4"/>
      <c r="J78" s="28"/>
      <c r="K78" s="206">
        <v>17</v>
      </c>
      <c r="L78" s="17">
        <v>67201500</v>
      </c>
      <c r="M78" s="4">
        <v>17</v>
      </c>
      <c r="N78" s="10">
        <v>65689000</v>
      </c>
      <c r="O78" s="4">
        <v>3</v>
      </c>
      <c r="P78" s="10">
        <v>0</v>
      </c>
      <c r="Q78" s="4">
        <v>4</v>
      </c>
      <c r="R78" s="10">
        <v>2503000</v>
      </c>
      <c r="S78" s="4"/>
      <c r="T78" s="10"/>
      <c r="U78" s="3"/>
      <c r="V78" s="3"/>
      <c r="W78" s="44">
        <f t="shared" si="13"/>
        <v>7</v>
      </c>
      <c r="X78" s="41">
        <f t="shared" si="13"/>
        <v>2503000</v>
      </c>
      <c r="Y78" s="242">
        <f t="shared" si="12"/>
        <v>41.17647058823529</v>
      </c>
      <c r="Z78" s="243">
        <f t="shared" si="14"/>
        <v>3.8103792111312393</v>
      </c>
      <c r="AA78" s="23"/>
      <c r="AB78" s="32"/>
      <c r="AC78" s="23"/>
      <c r="AD78" s="34"/>
      <c r="AE78" s="285" t="s">
        <v>380</v>
      </c>
    </row>
    <row r="79" spans="1:32" ht="38.25" x14ac:dyDescent="0.25">
      <c r="A79" s="302">
        <v>27</v>
      </c>
      <c r="B79" s="8" t="s">
        <v>237</v>
      </c>
      <c r="C79" s="8" t="s">
        <v>173</v>
      </c>
      <c r="D79" s="8" t="s">
        <v>93</v>
      </c>
      <c r="E79" s="8" t="s">
        <v>327</v>
      </c>
      <c r="F79" s="302" t="s">
        <v>329</v>
      </c>
      <c r="G79" s="36"/>
      <c r="H79" s="29"/>
      <c r="I79" s="302"/>
      <c r="J79" s="29"/>
      <c r="K79" s="208">
        <v>1</v>
      </c>
      <c r="L79" s="209">
        <v>110422750</v>
      </c>
      <c r="M79" s="302">
        <v>1</v>
      </c>
      <c r="N79" s="11">
        <v>107505375</v>
      </c>
      <c r="O79" s="302">
        <v>0</v>
      </c>
      <c r="P79" s="11">
        <v>24342556</v>
      </c>
      <c r="Q79" s="302">
        <v>0</v>
      </c>
      <c r="R79" s="11">
        <f>42764456-P79</f>
        <v>18421900</v>
      </c>
      <c r="S79" s="302"/>
      <c r="T79" s="11"/>
      <c r="U79" s="8"/>
      <c r="V79" s="8"/>
      <c r="W79" s="58">
        <f t="shared" si="13"/>
        <v>0</v>
      </c>
      <c r="X79" s="45">
        <f t="shared" si="13"/>
        <v>42764456</v>
      </c>
      <c r="Y79" s="212">
        <f t="shared" si="12"/>
        <v>0</v>
      </c>
      <c r="Z79" s="258">
        <f t="shared" si="14"/>
        <v>39.77890035730772</v>
      </c>
      <c r="AA79" s="168"/>
      <c r="AB79" s="169"/>
      <c r="AC79" s="168"/>
      <c r="AD79" s="170"/>
      <c r="AE79" s="286" t="s">
        <v>385</v>
      </c>
    </row>
    <row r="80" spans="1:32" s="171" customFormat="1" ht="43.5" customHeight="1" x14ac:dyDescent="0.25">
      <c r="A80" s="303"/>
      <c r="B80" s="149"/>
      <c r="C80" s="149"/>
      <c r="D80" s="7"/>
      <c r="E80" s="89" t="s">
        <v>328</v>
      </c>
      <c r="F80" s="92" t="s">
        <v>26</v>
      </c>
      <c r="G80" s="90"/>
      <c r="H80" s="91"/>
      <c r="I80" s="92"/>
      <c r="J80" s="91"/>
      <c r="K80" s="227">
        <v>200</v>
      </c>
      <c r="L80" s="211"/>
      <c r="M80" s="92">
        <v>200</v>
      </c>
      <c r="N80" s="12"/>
      <c r="O80" s="92">
        <v>0</v>
      </c>
      <c r="P80" s="12"/>
      <c r="Q80" s="92">
        <v>0</v>
      </c>
      <c r="R80" s="152"/>
      <c r="S80" s="92"/>
      <c r="T80" s="152"/>
      <c r="U80" s="89"/>
      <c r="V80" s="149"/>
      <c r="W80" s="46">
        <f t="shared" si="13"/>
        <v>0</v>
      </c>
      <c r="X80" s="47"/>
      <c r="Y80" s="230">
        <f t="shared" si="12"/>
        <v>0</v>
      </c>
      <c r="Z80" s="244"/>
      <c r="AA80" s="146"/>
      <c r="AB80" s="33"/>
      <c r="AC80" s="146"/>
      <c r="AD80" s="35"/>
      <c r="AE80" s="291"/>
      <c r="AF80" s="325"/>
    </row>
    <row r="81" spans="1:32" s="172" customFormat="1" ht="38.25" x14ac:dyDescent="0.25">
      <c r="A81" s="302">
        <v>28</v>
      </c>
      <c r="B81" s="8" t="s">
        <v>238</v>
      </c>
      <c r="C81" s="8" t="s">
        <v>174</v>
      </c>
      <c r="D81" s="347" t="s">
        <v>95</v>
      </c>
      <c r="E81" s="80" t="s">
        <v>330</v>
      </c>
      <c r="F81" s="79" t="s">
        <v>94</v>
      </c>
      <c r="G81" s="98"/>
      <c r="H81" s="99"/>
      <c r="I81" s="79"/>
      <c r="J81" s="99"/>
      <c r="K81" s="219">
        <v>95</v>
      </c>
      <c r="L81" s="209">
        <v>374115000</v>
      </c>
      <c r="M81" s="79">
        <v>95</v>
      </c>
      <c r="N81" s="11">
        <v>352315000</v>
      </c>
      <c r="O81" s="79">
        <v>0</v>
      </c>
      <c r="P81" s="11">
        <v>0</v>
      </c>
      <c r="Q81" s="79">
        <v>0</v>
      </c>
      <c r="R81" s="11">
        <v>0</v>
      </c>
      <c r="S81" s="79"/>
      <c r="T81" s="11"/>
      <c r="U81" s="80"/>
      <c r="V81" s="8"/>
      <c r="W81" s="58">
        <f t="shared" si="13"/>
        <v>0</v>
      </c>
      <c r="X81" s="45">
        <f t="shared" si="13"/>
        <v>0</v>
      </c>
      <c r="Y81" s="229">
        <f t="shared" si="12"/>
        <v>0</v>
      </c>
      <c r="Z81" s="300">
        <f t="shared" si="14"/>
        <v>0</v>
      </c>
      <c r="AA81" s="62"/>
      <c r="AB81" s="169"/>
      <c r="AC81" s="62"/>
      <c r="AD81" s="170"/>
      <c r="AE81" s="286" t="s">
        <v>379</v>
      </c>
      <c r="AF81" s="326"/>
    </row>
    <row r="82" spans="1:32" s="171" customFormat="1" ht="56.25" customHeight="1" x14ac:dyDescent="0.25">
      <c r="A82" s="303"/>
      <c r="B82" s="7"/>
      <c r="C82" s="7"/>
      <c r="D82" s="348"/>
      <c r="E82" s="89" t="s">
        <v>331</v>
      </c>
      <c r="F82" s="92" t="s">
        <v>26</v>
      </c>
      <c r="G82" s="90"/>
      <c r="H82" s="91"/>
      <c r="I82" s="92"/>
      <c r="J82" s="101"/>
      <c r="K82" s="227">
        <v>215</v>
      </c>
      <c r="L82" s="224"/>
      <c r="M82" s="92">
        <v>215</v>
      </c>
      <c r="N82" s="152"/>
      <c r="O82" s="92">
        <v>0</v>
      </c>
      <c r="P82" s="12"/>
      <c r="Q82" s="92">
        <v>0</v>
      </c>
      <c r="R82" s="12"/>
      <c r="S82" s="92"/>
      <c r="T82" s="152"/>
      <c r="U82" s="89"/>
      <c r="V82" s="149"/>
      <c r="W82" s="46">
        <f t="shared" si="13"/>
        <v>0</v>
      </c>
      <c r="X82" s="47"/>
      <c r="Y82" s="215">
        <f t="shared" si="12"/>
        <v>0</v>
      </c>
      <c r="Z82" s="244"/>
      <c r="AA82" s="94"/>
      <c r="AB82" s="185"/>
      <c r="AC82" s="94"/>
      <c r="AD82" s="186"/>
      <c r="AE82" s="287"/>
      <c r="AF82" s="327"/>
    </row>
    <row r="83" spans="1:32" s="276" customFormat="1" ht="54" customHeight="1" x14ac:dyDescent="0.25">
      <c r="A83" s="266"/>
      <c r="B83" s="267"/>
      <c r="C83" s="267" t="s">
        <v>172</v>
      </c>
      <c r="D83" s="267"/>
      <c r="E83" s="267" t="s">
        <v>64</v>
      </c>
      <c r="F83" s="266"/>
      <c r="G83" s="280">
        <v>100</v>
      </c>
      <c r="H83" s="281">
        <v>2103000000</v>
      </c>
      <c r="I83" s="266"/>
      <c r="J83" s="269"/>
      <c r="K83" s="270"/>
      <c r="L83" s="269"/>
      <c r="M83" s="266"/>
      <c r="N83" s="268"/>
      <c r="O83" s="266"/>
      <c r="P83" s="268"/>
      <c r="Q83" s="266"/>
      <c r="R83" s="268"/>
      <c r="S83" s="266"/>
      <c r="T83" s="268"/>
      <c r="U83" s="267"/>
      <c r="V83" s="267"/>
      <c r="W83" s="266"/>
      <c r="X83" s="269"/>
      <c r="Y83" s="270"/>
      <c r="Z83" s="272"/>
      <c r="AA83" s="275"/>
      <c r="AB83" s="274"/>
      <c r="AC83" s="275"/>
      <c r="AD83" s="273"/>
      <c r="AE83" s="283"/>
    </row>
    <row r="84" spans="1:32" ht="41.25" customHeight="1" x14ac:dyDescent="0.25">
      <c r="A84" s="4">
        <v>29</v>
      </c>
      <c r="B84" s="3" t="s">
        <v>236</v>
      </c>
      <c r="C84" s="3" t="s">
        <v>258</v>
      </c>
      <c r="D84" s="3" t="s">
        <v>91</v>
      </c>
      <c r="E84" s="3" t="s">
        <v>92</v>
      </c>
      <c r="F84" s="4" t="s">
        <v>17</v>
      </c>
      <c r="G84" s="27"/>
      <c r="H84" s="28"/>
      <c r="I84" s="4"/>
      <c r="J84" s="28"/>
      <c r="K84" s="206">
        <v>7</v>
      </c>
      <c r="L84" s="17">
        <v>250463800</v>
      </c>
      <c r="M84" s="4">
        <v>7</v>
      </c>
      <c r="N84" s="10">
        <v>237563800</v>
      </c>
      <c r="O84" s="4">
        <v>7</v>
      </c>
      <c r="P84" s="10">
        <v>0</v>
      </c>
      <c r="Q84" s="4">
        <v>0</v>
      </c>
      <c r="R84" s="10">
        <v>0</v>
      </c>
      <c r="S84" s="4"/>
      <c r="T84" s="10"/>
      <c r="U84" s="3"/>
      <c r="V84" s="3"/>
      <c r="W84" s="44">
        <f t="shared" si="13"/>
        <v>7</v>
      </c>
      <c r="X84" s="41">
        <f t="shared" si="13"/>
        <v>0</v>
      </c>
      <c r="Y84" s="218">
        <f t="shared" si="12"/>
        <v>100</v>
      </c>
      <c r="Z84" s="243">
        <f t="shared" ref="Z84:Z94" si="15">X84/N84*100</f>
        <v>0</v>
      </c>
      <c r="AA84" s="23"/>
      <c r="AB84" s="32"/>
      <c r="AC84" s="23"/>
      <c r="AD84" s="34"/>
      <c r="AE84" s="285"/>
    </row>
    <row r="85" spans="1:32" s="276" customFormat="1" ht="66.75" customHeight="1" x14ac:dyDescent="0.25">
      <c r="A85" s="266" t="s">
        <v>267</v>
      </c>
      <c r="B85" s="267" t="s">
        <v>239</v>
      </c>
      <c r="C85" s="267" t="s">
        <v>175</v>
      </c>
      <c r="D85" s="267" t="s">
        <v>96</v>
      </c>
      <c r="E85" s="267" t="s">
        <v>97</v>
      </c>
      <c r="F85" s="266" t="s">
        <v>13</v>
      </c>
      <c r="G85" s="266">
        <v>100</v>
      </c>
      <c r="H85" s="269">
        <v>34603969000</v>
      </c>
      <c r="I85" s="266">
        <v>400</v>
      </c>
      <c r="J85" s="269">
        <v>42191859000</v>
      </c>
      <c r="K85" s="270">
        <v>100</v>
      </c>
      <c r="L85" s="269">
        <f>L86</f>
        <v>8583730200</v>
      </c>
      <c r="M85" s="266">
        <v>100</v>
      </c>
      <c r="N85" s="268">
        <f>N86</f>
        <v>8543605200</v>
      </c>
      <c r="O85" s="271">
        <f>63/1190*100</f>
        <v>5.2941176470588234</v>
      </c>
      <c r="P85" s="268">
        <f>P86</f>
        <v>225371244</v>
      </c>
      <c r="Q85" s="271">
        <f>136/1190*100</f>
        <v>11.428571428571429</v>
      </c>
      <c r="R85" s="268">
        <f>R86</f>
        <v>1574214994</v>
      </c>
      <c r="S85" s="266"/>
      <c r="T85" s="268"/>
      <c r="U85" s="267"/>
      <c r="V85" s="267"/>
      <c r="W85" s="271">
        <f>(O85+Q85+S85+U85)</f>
        <v>16.722689075630253</v>
      </c>
      <c r="X85" s="269">
        <f t="shared" si="13"/>
        <v>1799586238</v>
      </c>
      <c r="Y85" s="272">
        <f t="shared" si="12"/>
        <v>16.722689075630253</v>
      </c>
      <c r="Z85" s="272">
        <f t="shared" si="15"/>
        <v>21.063546311807574</v>
      </c>
      <c r="AA85" s="273">
        <f>I85+W85</f>
        <v>416.72268907563023</v>
      </c>
      <c r="AB85" s="274">
        <f>J85+X85</f>
        <v>43991445238</v>
      </c>
      <c r="AC85" s="275">
        <f>AA85/G85*100</f>
        <v>416.72268907563017</v>
      </c>
      <c r="AD85" s="273">
        <f>AB85/H85*100</f>
        <v>127.12832229736422</v>
      </c>
      <c r="AE85" s="283"/>
    </row>
    <row r="86" spans="1:32" s="253" customFormat="1" ht="30" customHeight="1" x14ac:dyDescent="0.25">
      <c r="A86" s="245" t="s">
        <v>266</v>
      </c>
      <c r="B86" s="246" t="s">
        <v>240</v>
      </c>
      <c r="C86" s="246"/>
      <c r="D86" s="246" t="s">
        <v>98</v>
      </c>
      <c r="E86" s="246" t="s">
        <v>273</v>
      </c>
      <c r="F86" s="245" t="s">
        <v>17</v>
      </c>
      <c r="G86" s="245"/>
      <c r="H86" s="247"/>
      <c r="I86" s="245"/>
      <c r="J86" s="247"/>
      <c r="K86" s="248">
        <v>418</v>
      </c>
      <c r="L86" s="247">
        <f>SUM(L87:L102)</f>
        <v>8583730200</v>
      </c>
      <c r="M86" s="245">
        <v>418</v>
      </c>
      <c r="N86" s="249">
        <f>SUM(N87:N105)</f>
        <v>8543605200</v>
      </c>
      <c r="O86" s="245">
        <v>0</v>
      </c>
      <c r="P86" s="249">
        <f>SUM(P87:P102)</f>
        <v>225371244</v>
      </c>
      <c r="Q86" s="245">
        <v>0</v>
      </c>
      <c r="R86" s="249">
        <f>SUM(R87:R102)</f>
        <v>1574214994</v>
      </c>
      <c r="S86" s="245"/>
      <c r="T86" s="249"/>
      <c r="U86" s="246"/>
      <c r="V86" s="246"/>
      <c r="W86" s="245">
        <f t="shared" si="13"/>
        <v>0</v>
      </c>
      <c r="X86" s="247">
        <f t="shared" si="13"/>
        <v>1799586238</v>
      </c>
      <c r="Y86" s="248">
        <f t="shared" si="12"/>
        <v>0</v>
      </c>
      <c r="Z86" s="261">
        <f t="shared" si="15"/>
        <v>21.063546311807574</v>
      </c>
      <c r="AA86" s="250"/>
      <c r="AB86" s="251"/>
      <c r="AC86" s="250"/>
      <c r="AD86" s="252"/>
      <c r="AE86" s="284"/>
    </row>
    <row r="87" spans="1:32" s="180" customFormat="1" ht="28.5" customHeight="1" x14ac:dyDescent="0.25">
      <c r="A87" s="42">
        <v>30</v>
      </c>
      <c r="B87" s="43" t="s">
        <v>241</v>
      </c>
      <c r="C87" s="43" t="s">
        <v>176</v>
      </c>
      <c r="D87" s="43" t="s">
        <v>99</v>
      </c>
      <c r="E87" s="57" t="s">
        <v>100</v>
      </c>
      <c r="F87" s="58" t="s">
        <v>272</v>
      </c>
      <c r="G87" s="59"/>
      <c r="H87" s="60"/>
      <c r="I87" s="58"/>
      <c r="J87" s="60"/>
      <c r="K87" s="212">
        <v>2</v>
      </c>
      <c r="L87" s="45">
        <v>219207200</v>
      </c>
      <c r="M87" s="58">
        <v>2</v>
      </c>
      <c r="N87" s="16">
        <v>215769700</v>
      </c>
      <c r="O87" s="58">
        <v>0</v>
      </c>
      <c r="P87" s="16">
        <v>2250000</v>
      </c>
      <c r="Q87" s="58">
        <v>1</v>
      </c>
      <c r="R87" s="16">
        <f>52400000-P87</f>
        <v>50150000</v>
      </c>
      <c r="S87" s="58"/>
      <c r="T87" s="16"/>
      <c r="U87" s="57"/>
      <c r="V87" s="43"/>
      <c r="W87" s="58">
        <f t="shared" si="13"/>
        <v>1</v>
      </c>
      <c r="X87" s="45">
        <f t="shared" si="13"/>
        <v>52400000</v>
      </c>
      <c r="Y87" s="212">
        <f t="shared" si="12"/>
        <v>50</v>
      </c>
      <c r="Z87" s="258">
        <f t="shared" si="15"/>
        <v>24.285152178456936</v>
      </c>
      <c r="AA87" s="62"/>
      <c r="AB87" s="169"/>
      <c r="AC87" s="62"/>
      <c r="AD87" s="170"/>
      <c r="AE87" s="289" t="s">
        <v>390</v>
      </c>
    </row>
    <row r="88" spans="1:32" s="180" customFormat="1" ht="25.5" x14ac:dyDescent="0.25">
      <c r="A88" s="48"/>
      <c r="B88" s="49"/>
      <c r="C88" s="181"/>
      <c r="D88" s="49"/>
      <c r="E88" s="49" t="s">
        <v>332</v>
      </c>
      <c r="F88" s="48" t="s">
        <v>118</v>
      </c>
      <c r="G88" s="182"/>
      <c r="H88" s="183"/>
      <c r="I88" s="46"/>
      <c r="J88" s="183"/>
      <c r="K88" s="214">
        <v>4</v>
      </c>
      <c r="L88" s="53"/>
      <c r="M88" s="48">
        <v>4</v>
      </c>
      <c r="N88" s="52"/>
      <c r="O88" s="48">
        <v>0</v>
      </c>
      <c r="P88" s="176"/>
      <c r="Q88" s="48">
        <v>0</v>
      </c>
      <c r="R88" s="176"/>
      <c r="S88" s="48"/>
      <c r="T88" s="176"/>
      <c r="U88" s="49"/>
      <c r="V88" s="181"/>
      <c r="W88" s="46">
        <f t="shared" si="13"/>
        <v>0</v>
      </c>
      <c r="X88" s="47"/>
      <c r="Y88" s="230">
        <f t="shared" si="12"/>
        <v>0</v>
      </c>
      <c r="Z88" s="244"/>
      <c r="AA88" s="184"/>
      <c r="AB88" s="185"/>
      <c r="AC88" s="184"/>
      <c r="AD88" s="186"/>
      <c r="AE88" s="287" t="s">
        <v>393</v>
      </c>
    </row>
    <row r="89" spans="1:32" s="6" customFormat="1" ht="30" customHeight="1" x14ac:dyDescent="0.25">
      <c r="A89" s="42">
        <v>31</v>
      </c>
      <c r="B89" s="43" t="s">
        <v>247</v>
      </c>
      <c r="C89" s="5" t="s">
        <v>177</v>
      </c>
      <c r="D89" s="43" t="s">
        <v>108</v>
      </c>
      <c r="E89" s="43" t="s">
        <v>109</v>
      </c>
      <c r="F89" s="42" t="s">
        <v>94</v>
      </c>
      <c r="G89" s="54"/>
      <c r="H89" s="55"/>
      <c r="I89" s="44"/>
      <c r="J89" s="55"/>
      <c r="K89" s="229">
        <v>358</v>
      </c>
      <c r="L89" s="45">
        <v>123387500</v>
      </c>
      <c r="M89" s="42">
        <v>358</v>
      </c>
      <c r="N89" s="16">
        <v>113700000</v>
      </c>
      <c r="O89" s="42">
        <v>0</v>
      </c>
      <c r="P89" s="16">
        <v>17128250</v>
      </c>
      <c r="Q89" s="42">
        <v>89</v>
      </c>
      <c r="R89" s="16">
        <v>0</v>
      </c>
      <c r="S89" s="42"/>
      <c r="T89" s="16"/>
      <c r="U89" s="43"/>
      <c r="V89" s="43"/>
      <c r="W89" s="44">
        <f t="shared" si="13"/>
        <v>89</v>
      </c>
      <c r="X89" s="41">
        <f t="shared" si="13"/>
        <v>17128250</v>
      </c>
      <c r="Y89" s="218">
        <f t="shared" si="12"/>
        <v>24.860335195530723</v>
      </c>
      <c r="Z89" s="242">
        <f t="shared" si="15"/>
        <v>15.064423922603343</v>
      </c>
      <c r="AA89" s="23"/>
      <c r="AB89" s="32"/>
      <c r="AC89" s="23"/>
      <c r="AD89" s="34"/>
      <c r="AE89" s="285" t="s">
        <v>392</v>
      </c>
    </row>
    <row r="90" spans="1:32" s="6" customFormat="1" ht="30" customHeight="1" x14ac:dyDescent="0.25">
      <c r="A90" s="42">
        <v>32</v>
      </c>
      <c r="B90" s="43" t="s">
        <v>242</v>
      </c>
      <c r="C90" s="57" t="s">
        <v>178</v>
      </c>
      <c r="D90" s="349" t="s">
        <v>101</v>
      </c>
      <c r="E90" s="43" t="s">
        <v>102</v>
      </c>
      <c r="F90" s="42" t="s">
        <v>17</v>
      </c>
      <c r="G90" s="307"/>
      <c r="H90" s="308"/>
      <c r="I90" s="42"/>
      <c r="J90" s="308"/>
      <c r="K90" s="229">
        <v>1</v>
      </c>
      <c r="L90" s="45">
        <v>4457812500</v>
      </c>
      <c r="M90" s="42">
        <v>1</v>
      </c>
      <c r="N90" s="16">
        <v>4450312500</v>
      </c>
      <c r="O90" s="42">
        <v>0</v>
      </c>
      <c r="P90" s="16">
        <v>8010000</v>
      </c>
      <c r="Q90" s="42">
        <v>0</v>
      </c>
      <c r="R90" s="16">
        <f>1059457000-P90</f>
        <v>1051447000</v>
      </c>
      <c r="S90" s="42"/>
      <c r="T90" s="16"/>
      <c r="U90" s="43"/>
      <c r="V90" s="43"/>
      <c r="W90" s="42">
        <f t="shared" si="13"/>
        <v>0</v>
      </c>
      <c r="X90" s="45">
        <f t="shared" si="13"/>
        <v>1059457000</v>
      </c>
      <c r="Y90" s="229">
        <f t="shared" si="12"/>
        <v>0</v>
      </c>
      <c r="Z90" s="258">
        <f t="shared" si="15"/>
        <v>23.806350677620955</v>
      </c>
      <c r="AA90" s="168"/>
      <c r="AB90" s="169"/>
      <c r="AC90" s="168"/>
      <c r="AD90" s="170"/>
      <c r="AE90" s="286" t="s">
        <v>392</v>
      </c>
    </row>
    <row r="91" spans="1:32" s="6" customFormat="1" ht="42.75" customHeight="1" x14ac:dyDescent="0.25">
      <c r="A91" s="46"/>
      <c r="B91" s="181"/>
      <c r="C91" s="104" t="s">
        <v>179</v>
      </c>
      <c r="D91" s="351"/>
      <c r="E91" s="181"/>
      <c r="F91" s="46"/>
      <c r="G91" s="182"/>
      <c r="H91" s="183"/>
      <c r="I91" s="46"/>
      <c r="J91" s="183"/>
      <c r="K91" s="230"/>
      <c r="L91" s="47"/>
      <c r="M91" s="46"/>
      <c r="N91" s="176"/>
      <c r="O91" s="46"/>
      <c r="P91" s="176"/>
      <c r="Q91" s="46"/>
      <c r="R91" s="176"/>
      <c r="S91" s="46"/>
      <c r="T91" s="176"/>
      <c r="U91" s="181"/>
      <c r="V91" s="181"/>
      <c r="W91" s="46"/>
      <c r="X91" s="47"/>
      <c r="Y91" s="230"/>
      <c r="Z91" s="244"/>
      <c r="AA91" s="184"/>
      <c r="AB91" s="185"/>
      <c r="AC91" s="184"/>
      <c r="AD91" s="186"/>
      <c r="AE91" s="287"/>
    </row>
    <row r="92" spans="1:32" s="6" customFormat="1" ht="42" customHeight="1" x14ac:dyDescent="0.25">
      <c r="A92" s="44">
        <v>33</v>
      </c>
      <c r="B92" s="5" t="s">
        <v>244</v>
      </c>
      <c r="C92" s="5" t="s">
        <v>187</v>
      </c>
      <c r="D92" s="5" t="s">
        <v>105</v>
      </c>
      <c r="E92" s="5" t="s">
        <v>336</v>
      </c>
      <c r="F92" s="44" t="s">
        <v>79</v>
      </c>
      <c r="G92" s="54"/>
      <c r="H92" s="55"/>
      <c r="I92" s="44"/>
      <c r="J92" s="55"/>
      <c r="K92" s="218">
        <v>13</v>
      </c>
      <c r="L92" s="41">
        <v>39600000</v>
      </c>
      <c r="M92" s="44">
        <v>13</v>
      </c>
      <c r="N92" s="15">
        <v>38400000</v>
      </c>
      <c r="O92" s="44">
        <v>11</v>
      </c>
      <c r="P92" s="15">
        <v>0</v>
      </c>
      <c r="Q92" s="44">
        <v>0</v>
      </c>
      <c r="R92" s="15">
        <v>26680000</v>
      </c>
      <c r="S92" s="44"/>
      <c r="T92" s="15"/>
      <c r="U92" s="5"/>
      <c r="V92" s="5"/>
      <c r="W92" s="44">
        <f t="shared" si="13"/>
        <v>11</v>
      </c>
      <c r="X92" s="41">
        <f t="shared" si="13"/>
        <v>26680000</v>
      </c>
      <c r="Y92" s="242">
        <f t="shared" si="12"/>
        <v>84.615384615384613</v>
      </c>
      <c r="Z92" s="243">
        <f t="shared" si="15"/>
        <v>69.479166666666671</v>
      </c>
      <c r="AA92" s="23"/>
      <c r="AB92" s="32"/>
      <c r="AC92" s="23"/>
      <c r="AD92" s="34"/>
      <c r="AE92" s="285"/>
    </row>
    <row r="93" spans="1:32" s="6" customFormat="1" ht="30" customHeight="1" x14ac:dyDescent="0.25">
      <c r="A93" s="44">
        <v>34</v>
      </c>
      <c r="B93" s="5" t="s">
        <v>246</v>
      </c>
      <c r="C93" s="5" t="s">
        <v>192</v>
      </c>
      <c r="D93" s="5" t="s">
        <v>107</v>
      </c>
      <c r="E93" s="5" t="s">
        <v>338</v>
      </c>
      <c r="F93" s="44" t="s">
        <v>26</v>
      </c>
      <c r="G93" s="54"/>
      <c r="H93" s="55"/>
      <c r="I93" s="44"/>
      <c r="J93" s="55"/>
      <c r="K93" s="218">
        <v>240</v>
      </c>
      <c r="L93" s="41">
        <v>148594000</v>
      </c>
      <c r="M93" s="44">
        <v>240</v>
      </c>
      <c r="N93" s="15">
        <v>148594000</v>
      </c>
      <c r="O93" s="44">
        <v>0</v>
      </c>
      <c r="P93" s="15">
        <v>0</v>
      </c>
      <c r="Q93" s="44">
        <v>0</v>
      </c>
      <c r="R93" s="15">
        <v>0</v>
      </c>
      <c r="S93" s="44"/>
      <c r="T93" s="15"/>
      <c r="U93" s="5"/>
      <c r="V93" s="5"/>
      <c r="W93" s="44">
        <f t="shared" si="13"/>
        <v>0</v>
      </c>
      <c r="X93" s="41">
        <f t="shared" si="13"/>
        <v>0</v>
      </c>
      <c r="Y93" s="218">
        <f t="shared" si="12"/>
        <v>0</v>
      </c>
      <c r="Z93" s="243">
        <f t="shared" si="15"/>
        <v>0</v>
      </c>
      <c r="AA93" s="23"/>
      <c r="AB93" s="32"/>
      <c r="AC93" s="23"/>
      <c r="AD93" s="34"/>
      <c r="AE93" s="285" t="s">
        <v>391</v>
      </c>
    </row>
    <row r="94" spans="1:32" s="6" customFormat="1" ht="30" customHeight="1" x14ac:dyDescent="0.25">
      <c r="A94" s="42">
        <v>35</v>
      </c>
      <c r="B94" s="43" t="s">
        <v>243</v>
      </c>
      <c r="C94" s="43" t="s">
        <v>180</v>
      </c>
      <c r="D94" s="43" t="s">
        <v>103</v>
      </c>
      <c r="E94" s="5" t="s">
        <v>278</v>
      </c>
      <c r="F94" s="44" t="s">
        <v>40</v>
      </c>
      <c r="G94" s="54"/>
      <c r="H94" s="55"/>
      <c r="I94" s="44"/>
      <c r="J94" s="55"/>
      <c r="K94" s="218">
        <f>SUM(K95:K102)</f>
        <v>572</v>
      </c>
      <c r="L94" s="45">
        <v>2596431000</v>
      </c>
      <c r="M94" s="44">
        <f>SUM(M95:M102)</f>
        <v>572</v>
      </c>
      <c r="N94" s="16">
        <v>2578131000</v>
      </c>
      <c r="O94" s="44">
        <f>SUM(O95:O100)</f>
        <v>31</v>
      </c>
      <c r="P94" s="16">
        <v>38757394</v>
      </c>
      <c r="Q94" s="44">
        <f>SUM(Q95:Q100)</f>
        <v>25</v>
      </c>
      <c r="R94" s="16">
        <f>427677688-P94</f>
        <v>388920294</v>
      </c>
      <c r="S94" s="44"/>
      <c r="T94" s="16"/>
      <c r="U94" s="5"/>
      <c r="V94" s="43"/>
      <c r="W94" s="44">
        <f>O94+Q94+S94+U94</f>
        <v>56</v>
      </c>
      <c r="X94" s="45">
        <f t="shared" si="13"/>
        <v>427677688</v>
      </c>
      <c r="Y94" s="242">
        <f t="shared" si="12"/>
        <v>9.79020979020979</v>
      </c>
      <c r="Z94" s="258">
        <f t="shared" si="15"/>
        <v>16.588671716060976</v>
      </c>
      <c r="AA94" s="125"/>
      <c r="AB94" s="328"/>
      <c r="AC94" s="125"/>
      <c r="AD94" s="329"/>
      <c r="AE94" s="384" t="s">
        <v>397</v>
      </c>
    </row>
    <row r="95" spans="1:32" s="6" customFormat="1" ht="28.5" customHeight="1" x14ac:dyDescent="0.25">
      <c r="A95" s="48"/>
      <c r="B95" s="49"/>
      <c r="C95" s="65" t="s">
        <v>181</v>
      </c>
      <c r="D95" s="49"/>
      <c r="E95" s="154" t="s">
        <v>274</v>
      </c>
      <c r="F95" s="155" t="s">
        <v>106</v>
      </c>
      <c r="G95" s="156"/>
      <c r="H95" s="157"/>
      <c r="I95" s="155"/>
      <c r="J95" s="157"/>
      <c r="K95" s="231">
        <v>60</v>
      </c>
      <c r="L95" s="53"/>
      <c r="M95" s="155">
        <v>60</v>
      </c>
      <c r="N95" s="52"/>
      <c r="O95" s="155">
        <v>0</v>
      </c>
      <c r="P95" s="52"/>
      <c r="Q95" s="155">
        <v>0</v>
      </c>
      <c r="R95" s="52"/>
      <c r="S95" s="155"/>
      <c r="T95" s="52"/>
      <c r="U95" s="154"/>
      <c r="V95" s="49"/>
      <c r="W95" s="155">
        <f t="shared" si="13"/>
        <v>0</v>
      </c>
      <c r="X95" s="53"/>
      <c r="Y95" s="229">
        <f t="shared" si="12"/>
        <v>0</v>
      </c>
      <c r="Z95" s="264"/>
      <c r="AA95" s="159"/>
      <c r="AB95" s="33"/>
      <c r="AC95" s="159"/>
      <c r="AD95" s="35"/>
      <c r="AE95" s="385"/>
    </row>
    <row r="96" spans="1:32" s="6" customFormat="1" ht="28.5" customHeight="1" x14ac:dyDescent="0.25">
      <c r="A96" s="48"/>
      <c r="B96" s="49"/>
      <c r="C96" s="102" t="s">
        <v>147</v>
      </c>
      <c r="D96" s="49"/>
      <c r="E96" s="65" t="s">
        <v>275</v>
      </c>
      <c r="F96" s="66" t="s">
        <v>40</v>
      </c>
      <c r="G96" s="67"/>
      <c r="H96" s="68"/>
      <c r="I96" s="66"/>
      <c r="J96" s="68"/>
      <c r="K96" s="213">
        <v>60</v>
      </c>
      <c r="L96" s="53"/>
      <c r="M96" s="66">
        <v>60</v>
      </c>
      <c r="N96" s="52"/>
      <c r="O96" s="66">
        <v>0</v>
      </c>
      <c r="P96" s="52"/>
      <c r="Q96" s="66">
        <v>0</v>
      </c>
      <c r="R96" s="52"/>
      <c r="S96" s="66"/>
      <c r="T96" s="52"/>
      <c r="U96" s="65"/>
      <c r="V96" s="49"/>
      <c r="W96" s="66">
        <f t="shared" si="13"/>
        <v>0</v>
      </c>
      <c r="X96" s="53"/>
      <c r="Y96" s="213">
        <f t="shared" si="12"/>
        <v>0</v>
      </c>
      <c r="Z96" s="264"/>
      <c r="AA96" s="71"/>
      <c r="AB96" s="33"/>
      <c r="AC96" s="71"/>
      <c r="AD96" s="35"/>
      <c r="AE96" s="385"/>
    </row>
    <row r="97" spans="1:33" s="6" customFormat="1" ht="28.5" customHeight="1" x14ac:dyDescent="0.25">
      <c r="A97" s="48"/>
      <c r="B97" s="49"/>
      <c r="C97" s="65" t="s">
        <v>182</v>
      </c>
      <c r="D97" s="49"/>
      <c r="E97" s="65" t="s">
        <v>333</v>
      </c>
      <c r="F97" s="66" t="s">
        <v>335</v>
      </c>
      <c r="G97" s="67"/>
      <c r="H97" s="68"/>
      <c r="I97" s="66"/>
      <c r="J97" s="68"/>
      <c r="K97" s="213">
        <v>30</v>
      </c>
      <c r="L97" s="53"/>
      <c r="M97" s="66">
        <v>30</v>
      </c>
      <c r="N97" s="52"/>
      <c r="O97" s="66">
        <v>30</v>
      </c>
      <c r="P97" s="52"/>
      <c r="Q97" s="66">
        <v>10</v>
      </c>
      <c r="R97" s="52"/>
      <c r="S97" s="66"/>
      <c r="T97" s="52"/>
      <c r="U97" s="65"/>
      <c r="V97" s="49"/>
      <c r="W97" s="66">
        <f t="shared" si="13"/>
        <v>40</v>
      </c>
      <c r="X97" s="53"/>
      <c r="Y97" s="262">
        <f t="shared" si="12"/>
        <v>133.33333333333331</v>
      </c>
      <c r="Z97" s="264"/>
      <c r="AA97" s="71"/>
      <c r="AB97" s="33"/>
      <c r="AC97" s="71"/>
      <c r="AD97" s="35"/>
      <c r="AE97" s="385"/>
    </row>
    <row r="98" spans="1:33" s="6" customFormat="1" ht="28.5" customHeight="1" x14ac:dyDescent="0.25">
      <c r="A98" s="48"/>
      <c r="B98" s="49"/>
      <c r="C98" s="65" t="s">
        <v>183</v>
      </c>
      <c r="D98" s="49"/>
      <c r="E98" s="65" t="s">
        <v>334</v>
      </c>
      <c r="F98" s="66" t="s">
        <v>104</v>
      </c>
      <c r="G98" s="67"/>
      <c r="H98" s="68"/>
      <c r="I98" s="66"/>
      <c r="J98" s="68"/>
      <c r="K98" s="213">
        <v>400</v>
      </c>
      <c r="L98" s="53"/>
      <c r="M98" s="66">
        <v>400</v>
      </c>
      <c r="N98" s="52"/>
      <c r="O98" s="66">
        <v>0</v>
      </c>
      <c r="P98" s="52"/>
      <c r="Q98" s="66">
        <v>15</v>
      </c>
      <c r="R98" s="52"/>
      <c r="S98" s="66"/>
      <c r="T98" s="52"/>
      <c r="U98" s="65"/>
      <c r="V98" s="49"/>
      <c r="W98" s="66">
        <f t="shared" si="13"/>
        <v>15</v>
      </c>
      <c r="X98" s="53"/>
      <c r="Y98" s="213">
        <f t="shared" si="12"/>
        <v>3.75</v>
      </c>
      <c r="Z98" s="264"/>
      <c r="AA98" s="71"/>
      <c r="AB98" s="33"/>
      <c r="AC98" s="71"/>
      <c r="AD98" s="35"/>
      <c r="AE98" s="385"/>
    </row>
    <row r="99" spans="1:33" s="6" customFormat="1" ht="28.5" customHeight="1" x14ac:dyDescent="0.25">
      <c r="A99" s="48"/>
      <c r="B99" s="49"/>
      <c r="C99" s="65" t="s">
        <v>184</v>
      </c>
      <c r="D99" s="49"/>
      <c r="E99" s="49" t="s">
        <v>276</v>
      </c>
      <c r="F99" s="120" t="s">
        <v>277</v>
      </c>
      <c r="G99" s="190"/>
      <c r="H99" s="191"/>
      <c r="I99" s="120"/>
      <c r="J99" s="191"/>
      <c r="K99" s="217">
        <v>1</v>
      </c>
      <c r="L99" s="53"/>
      <c r="M99" s="120">
        <v>1</v>
      </c>
      <c r="N99" s="52"/>
      <c r="O99" s="120">
        <v>1</v>
      </c>
      <c r="P99" s="52"/>
      <c r="Q99" s="120">
        <v>0</v>
      </c>
      <c r="R99" s="52"/>
      <c r="S99" s="120"/>
      <c r="T99" s="52"/>
      <c r="U99" s="144"/>
      <c r="V99" s="49"/>
      <c r="W99" s="120">
        <f t="shared" si="13"/>
        <v>1</v>
      </c>
      <c r="X99" s="53"/>
      <c r="Y99" s="214">
        <f t="shared" si="12"/>
        <v>100</v>
      </c>
      <c r="Z99" s="264"/>
      <c r="AA99" s="146"/>
      <c r="AB99" s="33"/>
      <c r="AC99" s="146"/>
      <c r="AD99" s="35"/>
      <c r="AE99" s="385"/>
    </row>
    <row r="100" spans="1:33" s="6" customFormat="1" ht="28.5" customHeight="1" x14ac:dyDescent="0.25">
      <c r="A100" s="48"/>
      <c r="B100" s="49"/>
      <c r="C100" s="65" t="s">
        <v>185</v>
      </c>
      <c r="D100" s="181"/>
      <c r="E100" s="181"/>
      <c r="F100" s="155"/>
      <c r="G100" s="156"/>
      <c r="H100" s="157"/>
      <c r="I100" s="46"/>
      <c r="J100" s="157"/>
      <c r="K100" s="214"/>
      <c r="L100" s="53"/>
      <c r="M100" s="46"/>
      <c r="N100" s="158"/>
      <c r="O100" s="155"/>
      <c r="P100" s="176"/>
      <c r="Q100" s="46"/>
      <c r="R100" s="176"/>
      <c r="S100" s="46"/>
      <c r="T100" s="176"/>
      <c r="U100" s="181"/>
      <c r="V100" s="181"/>
      <c r="W100" s="46"/>
      <c r="X100" s="47"/>
      <c r="Y100" s="230"/>
      <c r="Z100" s="244"/>
      <c r="AA100" s="184"/>
      <c r="AB100" s="185"/>
      <c r="AC100" s="184"/>
      <c r="AD100" s="186"/>
      <c r="AE100" s="287"/>
    </row>
    <row r="101" spans="1:33" s="276" customFormat="1" ht="38.25" x14ac:dyDescent="0.25">
      <c r="A101" s="266"/>
      <c r="B101" s="267"/>
      <c r="C101" s="267" t="s">
        <v>151</v>
      </c>
      <c r="D101" s="267"/>
      <c r="E101" s="267"/>
      <c r="F101" s="266"/>
      <c r="G101" s="278"/>
      <c r="H101" s="279"/>
      <c r="I101" s="266"/>
      <c r="J101" s="279"/>
      <c r="K101" s="270"/>
      <c r="L101" s="269"/>
      <c r="M101" s="266"/>
      <c r="N101" s="268"/>
      <c r="O101" s="266"/>
      <c r="P101" s="268"/>
      <c r="Q101" s="266"/>
      <c r="R101" s="268"/>
      <c r="S101" s="266"/>
      <c r="T101" s="268"/>
      <c r="U101" s="267"/>
      <c r="V101" s="267"/>
      <c r="W101" s="266"/>
      <c r="X101" s="269"/>
      <c r="Y101" s="270"/>
      <c r="Z101" s="272"/>
      <c r="AA101" s="275"/>
      <c r="AB101" s="274"/>
      <c r="AC101" s="275"/>
      <c r="AD101" s="273"/>
      <c r="AE101" s="283"/>
    </row>
    <row r="102" spans="1:33" s="187" customFormat="1" ht="31.5" customHeight="1" x14ac:dyDescent="0.25">
      <c r="A102" s="42">
        <v>36</v>
      </c>
      <c r="B102" s="43" t="s">
        <v>245</v>
      </c>
      <c r="C102" s="43" t="s">
        <v>189</v>
      </c>
      <c r="D102" s="349" t="s">
        <v>186</v>
      </c>
      <c r="E102" s="134" t="s">
        <v>337</v>
      </c>
      <c r="F102" s="135" t="s">
        <v>106</v>
      </c>
      <c r="G102" s="173"/>
      <c r="H102" s="174"/>
      <c r="I102" s="135"/>
      <c r="J102" s="174"/>
      <c r="K102" s="207">
        <v>21</v>
      </c>
      <c r="L102" s="77">
        <v>998698000</v>
      </c>
      <c r="M102" s="135">
        <v>21</v>
      </c>
      <c r="N102" s="16">
        <v>998698000</v>
      </c>
      <c r="O102" s="135">
        <v>21</v>
      </c>
      <c r="P102" s="16">
        <v>159225600</v>
      </c>
      <c r="Q102" s="135">
        <v>21</v>
      </c>
      <c r="R102" s="16">
        <f>216243300-P102</f>
        <v>57017700</v>
      </c>
      <c r="S102" s="135"/>
      <c r="T102" s="141"/>
      <c r="U102" s="134"/>
      <c r="V102" s="134"/>
      <c r="W102" s="42">
        <f>AVERAGE(O102,Q102,S102,U102)</f>
        <v>21</v>
      </c>
      <c r="X102" s="45">
        <f t="shared" si="13"/>
        <v>216243300</v>
      </c>
      <c r="Y102" s="229">
        <f>(W102/K102*100)/4</f>
        <v>25</v>
      </c>
      <c r="Z102" s="258">
        <f t="shared" ref="Z102" si="16">X102/N102*100</f>
        <v>21.652521583101198</v>
      </c>
      <c r="AA102" s="74"/>
      <c r="AB102" s="75"/>
      <c r="AC102" s="74"/>
      <c r="AD102" s="76"/>
      <c r="AE102" s="301" t="s">
        <v>398</v>
      </c>
    </row>
    <row r="103" spans="1:33" s="180" customFormat="1" ht="25.5" x14ac:dyDescent="0.25">
      <c r="A103" s="48"/>
      <c r="B103" s="49"/>
      <c r="C103" s="65" t="s">
        <v>188</v>
      </c>
      <c r="D103" s="350"/>
      <c r="E103" s="49"/>
      <c r="F103" s="48"/>
      <c r="G103" s="56"/>
      <c r="H103" s="51"/>
      <c r="I103" s="48"/>
      <c r="J103" s="51"/>
      <c r="K103" s="214"/>
      <c r="L103" s="53"/>
      <c r="M103" s="48"/>
      <c r="N103" s="52"/>
      <c r="O103" s="48"/>
      <c r="P103" s="52"/>
      <c r="Q103" s="48"/>
      <c r="R103" s="52"/>
      <c r="S103" s="48"/>
      <c r="T103" s="52"/>
      <c r="U103" s="49"/>
      <c r="V103" s="49"/>
      <c r="W103" s="48"/>
      <c r="X103" s="53"/>
      <c r="Y103" s="214"/>
      <c r="Z103" s="264"/>
      <c r="AA103" s="24"/>
      <c r="AB103" s="33"/>
      <c r="AC103" s="24"/>
      <c r="AD103" s="35"/>
      <c r="AE103" s="291"/>
    </row>
    <row r="104" spans="1:33" s="6" customFormat="1" ht="28.5" customHeight="1" x14ac:dyDescent="0.25">
      <c r="A104" s="48"/>
      <c r="B104" s="49"/>
      <c r="C104" s="65" t="s">
        <v>190</v>
      </c>
      <c r="D104" s="350"/>
      <c r="E104" s="49"/>
      <c r="F104" s="48"/>
      <c r="G104" s="56"/>
      <c r="H104" s="51"/>
      <c r="I104" s="48"/>
      <c r="J104" s="51"/>
      <c r="K104" s="214"/>
      <c r="L104" s="53"/>
      <c r="M104" s="48"/>
      <c r="N104" s="52"/>
      <c r="O104" s="48"/>
      <c r="P104" s="52"/>
      <c r="Q104" s="48"/>
      <c r="R104" s="52"/>
      <c r="S104" s="48"/>
      <c r="T104" s="52"/>
      <c r="U104" s="49"/>
      <c r="V104" s="49"/>
      <c r="W104" s="48"/>
      <c r="X104" s="53"/>
      <c r="Y104" s="214"/>
      <c r="Z104" s="264"/>
      <c r="AA104" s="24"/>
      <c r="AB104" s="33"/>
      <c r="AC104" s="24"/>
      <c r="AD104" s="35"/>
      <c r="AE104" s="291"/>
    </row>
    <row r="105" spans="1:33" s="6" customFormat="1" ht="30" customHeight="1" x14ac:dyDescent="0.25">
      <c r="A105" s="46"/>
      <c r="B105" s="49"/>
      <c r="C105" s="65" t="s">
        <v>191</v>
      </c>
      <c r="D105" s="351"/>
      <c r="E105" s="154"/>
      <c r="F105" s="155"/>
      <c r="G105" s="156"/>
      <c r="H105" s="157"/>
      <c r="I105" s="155"/>
      <c r="J105" s="157"/>
      <c r="K105" s="231"/>
      <c r="L105" s="200"/>
      <c r="M105" s="155"/>
      <c r="N105" s="158"/>
      <c r="O105" s="155"/>
      <c r="P105" s="158"/>
      <c r="Q105" s="155"/>
      <c r="R105" s="158"/>
      <c r="S105" s="155"/>
      <c r="T105" s="158"/>
      <c r="U105" s="154"/>
      <c r="V105" s="154"/>
      <c r="W105" s="46"/>
      <c r="X105" s="47"/>
      <c r="Y105" s="230"/>
      <c r="Z105" s="264"/>
      <c r="AA105" s="159"/>
      <c r="AB105" s="160"/>
      <c r="AC105" s="159"/>
      <c r="AD105" s="161"/>
      <c r="AE105" s="294"/>
    </row>
    <row r="106" spans="1:33" s="276" customFormat="1" ht="65.25" customHeight="1" x14ac:dyDescent="0.25">
      <c r="A106" s="266" t="s">
        <v>269</v>
      </c>
      <c r="B106" s="267" t="s">
        <v>248</v>
      </c>
      <c r="C106" s="267" t="s">
        <v>193</v>
      </c>
      <c r="D106" s="267" t="s">
        <v>110</v>
      </c>
      <c r="E106" s="267" t="s">
        <v>111</v>
      </c>
      <c r="F106" s="266" t="s">
        <v>13</v>
      </c>
      <c r="G106" s="266">
        <v>10</v>
      </c>
      <c r="H106" s="269">
        <v>37969751000</v>
      </c>
      <c r="I106" s="266">
        <v>15.8</v>
      </c>
      <c r="J106" s="269">
        <v>34136971000</v>
      </c>
      <c r="K106" s="270">
        <v>10</v>
      </c>
      <c r="L106" s="269">
        <f>L107</f>
        <v>7338767300</v>
      </c>
      <c r="M106" s="266">
        <v>10</v>
      </c>
      <c r="N106" s="268">
        <f>N107</f>
        <v>7244342300</v>
      </c>
      <c r="O106" s="271">
        <f>O107/56380379038*100</f>
        <v>-12.75326508031058</v>
      </c>
      <c r="P106" s="268">
        <f>P107</f>
        <v>104499450</v>
      </c>
      <c r="Q106" s="271">
        <f>Q107/71394746377*100</f>
        <v>-9.1698813473326837</v>
      </c>
      <c r="R106" s="268">
        <f>R107</f>
        <v>146572288</v>
      </c>
      <c r="S106" s="266"/>
      <c r="T106" s="268"/>
      <c r="U106" s="267"/>
      <c r="V106" s="267"/>
      <c r="W106" s="271">
        <f>O106+Q106+S106+U106</f>
        <v>-21.923146427643264</v>
      </c>
      <c r="X106" s="269">
        <f t="shared" si="13"/>
        <v>251071738</v>
      </c>
      <c r="Y106" s="272">
        <f t="shared" si="12"/>
        <v>-219.23146427643263</v>
      </c>
      <c r="Z106" s="272">
        <f t="shared" ref="Z106:Z125" si="17">X106/N106*100</f>
        <v>3.4657630410423872</v>
      </c>
      <c r="AA106" s="273">
        <f>I106+W106</f>
        <v>-6.1231464276432632</v>
      </c>
      <c r="AB106" s="274">
        <f>J106+X106</f>
        <v>34388042738</v>
      </c>
      <c r="AC106" s="273">
        <f>AA106/G106*100</f>
        <v>-61.231464276432632</v>
      </c>
      <c r="AD106" s="273">
        <f>AB106/H106*100</f>
        <v>90.566942980479382</v>
      </c>
      <c r="AE106" s="283"/>
    </row>
    <row r="107" spans="1:33" s="253" customFormat="1" ht="30" customHeight="1" x14ac:dyDescent="0.25">
      <c r="A107" s="245" t="s">
        <v>268</v>
      </c>
      <c r="B107" s="246" t="s">
        <v>249</v>
      </c>
      <c r="C107" s="246"/>
      <c r="D107" s="246" t="s">
        <v>112</v>
      </c>
      <c r="E107" s="246" t="s">
        <v>113</v>
      </c>
      <c r="F107" s="245" t="s">
        <v>114</v>
      </c>
      <c r="G107" s="245"/>
      <c r="H107" s="247"/>
      <c r="I107" s="245"/>
      <c r="J107" s="247"/>
      <c r="K107" s="256">
        <v>12000000000</v>
      </c>
      <c r="L107" s="247">
        <f>SUM(L108:L125)</f>
        <v>7338767300</v>
      </c>
      <c r="M107" s="257">
        <v>12000000000</v>
      </c>
      <c r="N107" s="249">
        <f>SUM(N108:N127)</f>
        <v>7244342300</v>
      </c>
      <c r="O107" s="251">
        <f>49190039846-56380379038</f>
        <v>-7190339192</v>
      </c>
      <c r="P107" s="249">
        <f>SUM(P108:P127)</f>
        <v>104499450</v>
      </c>
      <c r="Q107" s="251">
        <f>64847932846-71394746377</f>
        <v>-6546813531</v>
      </c>
      <c r="R107" s="249">
        <f>SUM(R108:R126)</f>
        <v>146572288</v>
      </c>
      <c r="S107" s="251"/>
      <c r="T107" s="249"/>
      <c r="U107" s="251"/>
      <c r="V107" s="246"/>
      <c r="W107" s="247">
        <f t="shared" si="13"/>
        <v>-13737152723</v>
      </c>
      <c r="X107" s="247">
        <f t="shared" si="13"/>
        <v>251071738</v>
      </c>
      <c r="Y107" s="261">
        <f t="shared" si="12"/>
        <v>-114.47627269166667</v>
      </c>
      <c r="Z107" s="261">
        <f t="shared" si="17"/>
        <v>3.4657630410423872</v>
      </c>
      <c r="AA107" s="250"/>
      <c r="AB107" s="251"/>
      <c r="AC107" s="250"/>
      <c r="AD107" s="252"/>
      <c r="AE107" s="284"/>
      <c r="AG107" s="253" t="s">
        <v>394</v>
      </c>
    </row>
    <row r="108" spans="1:33" s="78" customFormat="1" ht="38.25" x14ac:dyDescent="0.25">
      <c r="A108" s="302">
        <v>37</v>
      </c>
      <c r="B108" s="8" t="s">
        <v>250</v>
      </c>
      <c r="C108" s="8" t="s">
        <v>194</v>
      </c>
      <c r="D108" s="8" t="s">
        <v>115</v>
      </c>
      <c r="E108" s="83" t="s">
        <v>339</v>
      </c>
      <c r="F108" s="82" t="s">
        <v>116</v>
      </c>
      <c r="G108" s="84"/>
      <c r="H108" s="85"/>
      <c r="I108" s="82"/>
      <c r="J108" s="85"/>
      <c r="K108" s="225">
        <v>13</v>
      </c>
      <c r="L108" s="228">
        <v>185531450</v>
      </c>
      <c r="M108" s="82">
        <v>13</v>
      </c>
      <c r="N108" s="11">
        <v>142031450</v>
      </c>
      <c r="O108" s="196">
        <v>0</v>
      </c>
      <c r="P108" s="11">
        <v>600000</v>
      </c>
      <c r="Q108" s="309">
        <v>0</v>
      </c>
      <c r="R108" s="11">
        <f>4622750-P108</f>
        <v>4022750</v>
      </c>
      <c r="S108" s="111"/>
      <c r="T108" s="141"/>
      <c r="U108" s="110"/>
      <c r="V108" s="134"/>
      <c r="W108" s="58">
        <f t="shared" si="13"/>
        <v>0</v>
      </c>
      <c r="X108" s="45">
        <f t="shared" si="13"/>
        <v>4622750</v>
      </c>
      <c r="Y108" s="212">
        <f t="shared" si="12"/>
        <v>0</v>
      </c>
      <c r="Z108" s="258">
        <f t="shared" si="17"/>
        <v>3.2547368910195593</v>
      </c>
      <c r="AA108" s="115"/>
      <c r="AB108" s="331"/>
      <c r="AC108" s="115"/>
      <c r="AD108" s="332"/>
      <c r="AE108" s="295" t="s">
        <v>385</v>
      </c>
    </row>
    <row r="109" spans="1:33" ht="25.5" x14ac:dyDescent="0.25">
      <c r="A109" s="166"/>
      <c r="B109" s="167"/>
      <c r="C109" s="167"/>
      <c r="D109" s="7"/>
      <c r="E109" s="89" t="s">
        <v>117</v>
      </c>
      <c r="F109" s="92" t="s">
        <v>118</v>
      </c>
      <c r="G109" s="90"/>
      <c r="H109" s="91"/>
      <c r="I109" s="92"/>
      <c r="J109" s="91"/>
      <c r="K109" s="227">
        <v>4</v>
      </c>
      <c r="L109" s="211"/>
      <c r="M109" s="92">
        <v>4</v>
      </c>
      <c r="N109" s="311"/>
      <c r="O109" s="82">
        <v>0</v>
      </c>
      <c r="P109" s="311"/>
      <c r="Q109" s="82">
        <v>0</v>
      </c>
      <c r="R109" s="12"/>
      <c r="S109" s="82"/>
      <c r="T109" s="311"/>
      <c r="U109" s="83"/>
      <c r="V109" s="7"/>
      <c r="W109" s="46">
        <f t="shared" si="13"/>
        <v>0</v>
      </c>
      <c r="X109" s="47"/>
      <c r="Y109" s="230">
        <f t="shared" si="12"/>
        <v>0</v>
      </c>
      <c r="Z109" s="244"/>
      <c r="AA109" s="117"/>
      <c r="AB109" s="330"/>
      <c r="AC109" s="117"/>
      <c r="AD109" s="179"/>
      <c r="AE109" s="290" t="s">
        <v>385</v>
      </c>
    </row>
    <row r="110" spans="1:33" ht="30" customHeight="1" x14ac:dyDescent="0.25">
      <c r="A110" s="302">
        <v>38</v>
      </c>
      <c r="B110" s="8" t="s">
        <v>251</v>
      </c>
      <c r="C110" s="8" t="s">
        <v>195</v>
      </c>
      <c r="D110" s="8" t="s">
        <v>119</v>
      </c>
      <c r="E110" s="80" t="s">
        <v>120</v>
      </c>
      <c r="F110" s="79" t="s">
        <v>118</v>
      </c>
      <c r="G110" s="98"/>
      <c r="H110" s="99"/>
      <c r="I110" s="79"/>
      <c r="J110" s="99"/>
      <c r="K110" s="219">
        <v>5</v>
      </c>
      <c r="L110" s="209">
        <v>2117214500</v>
      </c>
      <c r="M110" s="79">
        <v>5</v>
      </c>
      <c r="N110" s="11">
        <v>2093152000</v>
      </c>
      <c r="O110" s="79">
        <v>0</v>
      </c>
      <c r="P110" s="61">
        <v>50447250</v>
      </c>
      <c r="Q110" s="79">
        <v>0</v>
      </c>
      <c r="R110" s="11">
        <f>51347250-P110</f>
        <v>900000</v>
      </c>
      <c r="S110" s="79"/>
      <c r="T110" s="11"/>
      <c r="U110" s="80"/>
      <c r="V110" s="8"/>
      <c r="W110" s="58">
        <f>O110+Q110+S110+U110</f>
        <v>0</v>
      </c>
      <c r="X110" s="45">
        <f t="shared" si="13"/>
        <v>51347250</v>
      </c>
      <c r="Y110" s="229">
        <f t="shared" si="12"/>
        <v>0</v>
      </c>
      <c r="Z110" s="258">
        <f t="shared" si="17"/>
        <v>2.4531066066869487</v>
      </c>
      <c r="AA110" s="128"/>
      <c r="AB110" s="328"/>
      <c r="AC110" s="128"/>
      <c r="AD110" s="329"/>
      <c r="AE110" s="289" t="s">
        <v>387</v>
      </c>
    </row>
    <row r="111" spans="1:33" s="13" customFormat="1" x14ac:dyDescent="0.25">
      <c r="A111" s="303"/>
      <c r="B111" s="7"/>
      <c r="C111" s="7"/>
      <c r="D111" s="7"/>
      <c r="E111" s="88" t="s">
        <v>121</v>
      </c>
      <c r="F111" s="87" t="s">
        <v>118</v>
      </c>
      <c r="G111" s="100"/>
      <c r="H111" s="101"/>
      <c r="I111" s="87"/>
      <c r="J111" s="101"/>
      <c r="K111" s="221">
        <v>5</v>
      </c>
      <c r="L111" s="211"/>
      <c r="M111" s="87">
        <v>5</v>
      </c>
      <c r="N111" s="12"/>
      <c r="O111" s="87">
        <v>5</v>
      </c>
      <c r="P111" s="107"/>
      <c r="Q111" s="87">
        <v>0</v>
      </c>
      <c r="R111" s="12"/>
      <c r="S111" s="87"/>
      <c r="T111" s="12"/>
      <c r="U111" s="88"/>
      <c r="V111" s="7"/>
      <c r="W111" s="46">
        <f t="shared" si="13"/>
        <v>5</v>
      </c>
      <c r="X111" s="47"/>
      <c r="Y111" s="215">
        <f t="shared" si="12"/>
        <v>100</v>
      </c>
      <c r="Z111" s="244"/>
      <c r="AA111" s="131"/>
      <c r="AB111" s="178"/>
      <c r="AC111" s="131"/>
      <c r="AD111" s="179"/>
      <c r="AE111" s="292"/>
    </row>
    <row r="112" spans="1:33" s="13" customFormat="1" ht="25.5" x14ac:dyDescent="0.25">
      <c r="A112" s="303">
        <v>39</v>
      </c>
      <c r="B112" s="7" t="s">
        <v>257</v>
      </c>
      <c r="C112" s="7"/>
      <c r="D112" s="7" t="s">
        <v>142</v>
      </c>
      <c r="E112" s="7" t="s">
        <v>340</v>
      </c>
      <c r="F112" s="303" t="s">
        <v>128</v>
      </c>
      <c r="G112" s="37"/>
      <c r="H112" s="30"/>
      <c r="I112" s="303"/>
      <c r="J112" s="30"/>
      <c r="K112" s="210">
        <v>60000</v>
      </c>
      <c r="L112" s="211">
        <v>2732330000</v>
      </c>
      <c r="M112" s="188">
        <v>60000</v>
      </c>
      <c r="N112" s="12">
        <v>2720580000</v>
      </c>
      <c r="O112" s="303">
        <v>0</v>
      </c>
      <c r="P112" s="12">
        <v>37067200</v>
      </c>
      <c r="Q112" s="189">
        <v>6780</v>
      </c>
      <c r="R112" s="12">
        <f>104772850-P112</f>
        <v>67705650</v>
      </c>
      <c r="S112" s="189"/>
      <c r="T112" s="12"/>
      <c r="U112" s="7"/>
      <c r="V112" s="7"/>
      <c r="W112" s="44">
        <f t="shared" si="13"/>
        <v>6780</v>
      </c>
      <c r="X112" s="41">
        <f t="shared" si="13"/>
        <v>104772850</v>
      </c>
      <c r="Y112" s="218">
        <f t="shared" si="12"/>
        <v>11.3</v>
      </c>
      <c r="Z112" s="242">
        <f t="shared" si="17"/>
        <v>3.8511218196119947</v>
      </c>
      <c r="AA112" s="177"/>
      <c r="AB112" s="178"/>
      <c r="AC112" s="177"/>
      <c r="AD112" s="179"/>
      <c r="AE112" s="287" t="s">
        <v>388</v>
      </c>
    </row>
    <row r="113" spans="1:31" ht="28.5" customHeight="1" x14ac:dyDescent="0.25">
      <c r="A113" s="302">
        <v>40</v>
      </c>
      <c r="B113" s="8" t="s">
        <v>252</v>
      </c>
      <c r="C113" s="8" t="s">
        <v>197</v>
      </c>
      <c r="D113" s="347" t="s">
        <v>122</v>
      </c>
      <c r="E113" s="83" t="s">
        <v>123</v>
      </c>
      <c r="F113" s="82" t="s">
        <v>341</v>
      </c>
      <c r="G113" s="98"/>
      <c r="H113" s="99"/>
      <c r="I113" s="79"/>
      <c r="J113" s="99"/>
      <c r="K113" s="219">
        <v>255</v>
      </c>
      <c r="L113" s="209">
        <v>604700000</v>
      </c>
      <c r="M113" s="79">
        <v>255</v>
      </c>
      <c r="N113" s="11">
        <v>604700000</v>
      </c>
      <c r="O113" s="79">
        <v>0</v>
      </c>
      <c r="P113" s="11">
        <v>0</v>
      </c>
      <c r="Q113" s="79">
        <v>0</v>
      </c>
      <c r="R113" s="11">
        <v>13729850</v>
      </c>
      <c r="S113" s="79"/>
      <c r="T113" s="11"/>
      <c r="U113" s="80"/>
      <c r="V113" s="8"/>
      <c r="W113" s="58">
        <f t="shared" si="13"/>
        <v>0</v>
      </c>
      <c r="X113" s="45">
        <f t="shared" si="13"/>
        <v>13729850</v>
      </c>
      <c r="Y113" s="212">
        <f t="shared" si="12"/>
        <v>0</v>
      </c>
      <c r="Z113" s="300">
        <f t="shared" si="17"/>
        <v>2.2705225731767817</v>
      </c>
      <c r="AA113" s="128"/>
      <c r="AB113" s="328"/>
      <c r="AC113" s="128"/>
      <c r="AD113" s="329"/>
      <c r="AE113" s="289" t="s">
        <v>381</v>
      </c>
    </row>
    <row r="114" spans="1:31" ht="30" customHeight="1" x14ac:dyDescent="0.25">
      <c r="A114" s="26"/>
      <c r="B114" s="149"/>
      <c r="C114" s="149"/>
      <c r="D114" s="383"/>
      <c r="E114" s="83" t="s">
        <v>124</v>
      </c>
      <c r="F114" s="82" t="s">
        <v>341</v>
      </c>
      <c r="G114" s="84"/>
      <c r="H114" s="85"/>
      <c r="I114" s="82"/>
      <c r="J114" s="85"/>
      <c r="K114" s="225">
        <v>330</v>
      </c>
      <c r="L114" s="224"/>
      <c r="M114" s="82">
        <v>330</v>
      </c>
      <c r="N114" s="152"/>
      <c r="O114" s="82">
        <v>0</v>
      </c>
      <c r="P114" s="152"/>
      <c r="Q114" s="82">
        <v>0</v>
      </c>
      <c r="R114" s="152"/>
      <c r="S114" s="82"/>
      <c r="T114" s="152"/>
      <c r="U114" s="83"/>
      <c r="V114" s="149"/>
      <c r="W114" s="66">
        <f t="shared" si="13"/>
        <v>0</v>
      </c>
      <c r="X114" s="53"/>
      <c r="Y114" s="214">
        <f t="shared" si="12"/>
        <v>0</v>
      </c>
      <c r="Z114" s="264"/>
      <c r="AA114" s="117"/>
      <c r="AB114" s="333"/>
      <c r="AC114" s="117"/>
      <c r="AD114" s="335"/>
      <c r="AE114" s="290" t="s">
        <v>379</v>
      </c>
    </row>
    <row r="115" spans="1:31" ht="27.75" customHeight="1" x14ac:dyDescent="0.25">
      <c r="A115" s="166"/>
      <c r="B115" s="167"/>
      <c r="C115" s="7"/>
      <c r="D115" s="348"/>
      <c r="E115" s="88" t="s">
        <v>125</v>
      </c>
      <c r="F115" s="87" t="s">
        <v>126</v>
      </c>
      <c r="G115" s="84"/>
      <c r="H115" s="85"/>
      <c r="I115" s="82"/>
      <c r="J115" s="85"/>
      <c r="K115" s="225">
        <v>1</v>
      </c>
      <c r="L115" s="310"/>
      <c r="M115" s="82">
        <v>1</v>
      </c>
      <c r="N115" s="311"/>
      <c r="O115" s="82">
        <v>0</v>
      </c>
      <c r="P115" s="12"/>
      <c r="Q115" s="82">
        <v>0</v>
      </c>
      <c r="R115" s="12"/>
      <c r="S115" s="82"/>
      <c r="T115" s="311"/>
      <c r="U115" s="83"/>
      <c r="V115" s="7"/>
      <c r="W115" s="46">
        <f t="shared" si="13"/>
        <v>0</v>
      </c>
      <c r="X115" s="47"/>
      <c r="Y115" s="215">
        <f t="shared" si="12"/>
        <v>0</v>
      </c>
      <c r="Z115" s="244"/>
      <c r="AA115" s="117"/>
      <c r="AB115" s="330"/>
      <c r="AC115" s="117"/>
      <c r="AD115" s="334"/>
      <c r="AE115" s="290" t="s">
        <v>379</v>
      </c>
    </row>
    <row r="116" spans="1:31" ht="39" customHeight="1" x14ac:dyDescent="0.25">
      <c r="A116" s="302">
        <v>41</v>
      </c>
      <c r="B116" s="8" t="s">
        <v>253</v>
      </c>
      <c r="C116" s="8" t="s">
        <v>198</v>
      </c>
      <c r="D116" s="347" t="s">
        <v>127</v>
      </c>
      <c r="E116" s="83" t="s">
        <v>389</v>
      </c>
      <c r="F116" s="82" t="s">
        <v>128</v>
      </c>
      <c r="G116" s="98"/>
      <c r="H116" s="99"/>
      <c r="I116" s="79"/>
      <c r="J116" s="99"/>
      <c r="K116" s="219">
        <v>5</v>
      </c>
      <c r="L116" s="209">
        <v>246300000</v>
      </c>
      <c r="M116" s="79">
        <v>5</v>
      </c>
      <c r="N116" s="11">
        <v>246300000</v>
      </c>
      <c r="O116" s="79">
        <v>0</v>
      </c>
      <c r="P116" s="11">
        <v>0</v>
      </c>
      <c r="Q116" s="79">
        <v>0</v>
      </c>
      <c r="R116" s="11">
        <v>10231000</v>
      </c>
      <c r="S116" s="79"/>
      <c r="T116" s="11"/>
      <c r="U116" s="80"/>
      <c r="V116" s="8"/>
      <c r="W116" s="58">
        <f t="shared" si="13"/>
        <v>0</v>
      </c>
      <c r="X116" s="45">
        <f t="shared" si="13"/>
        <v>10231000</v>
      </c>
      <c r="Y116" s="229">
        <f t="shared" si="12"/>
        <v>0</v>
      </c>
      <c r="Z116" s="300">
        <f t="shared" si="17"/>
        <v>4.1538773853024766</v>
      </c>
      <c r="AA116" s="128"/>
      <c r="AB116" s="328"/>
      <c r="AC116" s="128"/>
      <c r="AD116" s="329"/>
      <c r="AE116" s="289" t="s">
        <v>387</v>
      </c>
    </row>
    <row r="117" spans="1:31" ht="33" customHeight="1" x14ac:dyDescent="0.25">
      <c r="A117" s="26"/>
      <c r="B117" s="149"/>
      <c r="C117" s="149"/>
      <c r="D117" s="348"/>
      <c r="E117" s="88" t="s">
        <v>342</v>
      </c>
      <c r="F117" s="87" t="s">
        <v>128</v>
      </c>
      <c r="G117" s="153"/>
      <c r="H117" s="91"/>
      <c r="I117" s="92"/>
      <c r="J117" s="91"/>
      <c r="K117" s="236">
        <v>1200000</v>
      </c>
      <c r="L117" s="224"/>
      <c r="M117" s="175">
        <v>1200000</v>
      </c>
      <c r="N117" s="152"/>
      <c r="O117" s="175">
        <v>1200000</v>
      </c>
      <c r="P117" s="12"/>
      <c r="Q117" s="92">
        <v>0</v>
      </c>
      <c r="R117" s="12"/>
      <c r="S117" s="92"/>
      <c r="T117" s="12"/>
      <c r="U117" s="89"/>
      <c r="V117" s="7"/>
      <c r="W117" s="46">
        <f t="shared" si="13"/>
        <v>1200000</v>
      </c>
      <c r="X117" s="47"/>
      <c r="Y117" s="215">
        <f t="shared" si="12"/>
        <v>100</v>
      </c>
      <c r="Z117" s="244"/>
      <c r="AA117" s="122"/>
      <c r="AB117" s="178"/>
      <c r="AC117" s="122"/>
      <c r="AD117" s="179"/>
      <c r="AE117" s="293"/>
    </row>
    <row r="118" spans="1:31" ht="30.75" customHeight="1" x14ac:dyDescent="0.25">
      <c r="A118" s="302">
        <v>42</v>
      </c>
      <c r="B118" s="8" t="s">
        <v>254</v>
      </c>
      <c r="C118" s="8" t="s">
        <v>196</v>
      </c>
      <c r="D118" s="347" t="s">
        <v>129</v>
      </c>
      <c r="E118" s="83" t="s">
        <v>284</v>
      </c>
      <c r="F118" s="82" t="s">
        <v>130</v>
      </c>
      <c r="G118" s="98"/>
      <c r="H118" s="99"/>
      <c r="I118" s="79"/>
      <c r="J118" s="99"/>
      <c r="K118" s="219">
        <v>284</v>
      </c>
      <c r="L118" s="209">
        <v>633992000</v>
      </c>
      <c r="M118" s="79">
        <v>284</v>
      </c>
      <c r="N118" s="11">
        <v>633992000</v>
      </c>
      <c r="O118" s="79">
        <v>284</v>
      </c>
      <c r="P118" s="11">
        <v>0</v>
      </c>
      <c r="Q118" s="79">
        <v>0</v>
      </c>
      <c r="R118" s="11">
        <v>32545500</v>
      </c>
      <c r="S118" s="79"/>
      <c r="T118" s="11"/>
      <c r="U118" s="80"/>
      <c r="V118" s="8"/>
      <c r="W118" s="58">
        <f t="shared" si="13"/>
        <v>284</v>
      </c>
      <c r="X118" s="45">
        <f t="shared" si="13"/>
        <v>32545500</v>
      </c>
      <c r="Y118" s="212">
        <f t="shared" si="12"/>
        <v>100</v>
      </c>
      <c r="Z118" s="300">
        <f t="shared" si="17"/>
        <v>5.1334243965223534</v>
      </c>
      <c r="AA118" s="128"/>
      <c r="AB118" s="328"/>
      <c r="AC118" s="128"/>
      <c r="AD118" s="329"/>
      <c r="AE118" s="289"/>
    </row>
    <row r="119" spans="1:31" ht="30.75" customHeight="1" x14ac:dyDescent="0.25">
      <c r="A119" s="26"/>
      <c r="B119" s="149"/>
      <c r="C119" s="149"/>
      <c r="D119" s="383"/>
      <c r="E119" s="83" t="s">
        <v>131</v>
      </c>
      <c r="F119" s="82" t="s">
        <v>132</v>
      </c>
      <c r="G119" s="84"/>
      <c r="H119" s="85"/>
      <c r="I119" s="82"/>
      <c r="J119" s="85"/>
      <c r="K119" s="225">
        <v>24</v>
      </c>
      <c r="L119" s="224"/>
      <c r="M119" s="82">
        <v>24</v>
      </c>
      <c r="N119" s="152"/>
      <c r="O119" s="82">
        <v>24</v>
      </c>
      <c r="P119" s="152"/>
      <c r="Q119" s="82">
        <v>0</v>
      </c>
      <c r="R119" s="152"/>
      <c r="S119" s="82"/>
      <c r="T119" s="152"/>
      <c r="U119" s="83"/>
      <c r="V119" s="149"/>
      <c r="W119" s="66">
        <f t="shared" si="13"/>
        <v>24</v>
      </c>
      <c r="X119" s="53"/>
      <c r="Y119" s="214">
        <f t="shared" si="12"/>
        <v>100</v>
      </c>
      <c r="Z119" s="264"/>
      <c r="AA119" s="117"/>
      <c r="AB119" s="333"/>
      <c r="AC119" s="117"/>
      <c r="AD119" s="335"/>
      <c r="AE119" s="290"/>
    </row>
    <row r="120" spans="1:31" x14ac:dyDescent="0.25">
      <c r="A120" s="303"/>
      <c r="B120" s="7"/>
      <c r="C120" s="167"/>
      <c r="D120" s="348"/>
      <c r="E120" s="88" t="s">
        <v>133</v>
      </c>
      <c r="F120" s="87" t="s">
        <v>128</v>
      </c>
      <c r="G120" s="84"/>
      <c r="H120" s="85"/>
      <c r="I120" s="82"/>
      <c r="J120" s="85"/>
      <c r="K120" s="225">
        <v>32</v>
      </c>
      <c r="L120" s="211"/>
      <c r="M120" s="82">
        <v>32</v>
      </c>
      <c r="N120" s="12"/>
      <c r="O120" s="82">
        <v>8</v>
      </c>
      <c r="P120" s="12"/>
      <c r="Q120" s="82">
        <v>10</v>
      </c>
      <c r="R120" s="12"/>
      <c r="S120" s="82"/>
      <c r="T120" s="12"/>
      <c r="U120" s="83"/>
      <c r="V120" s="7"/>
      <c r="W120" s="46">
        <f t="shared" si="13"/>
        <v>18</v>
      </c>
      <c r="X120" s="47"/>
      <c r="Y120" s="215">
        <f t="shared" si="12"/>
        <v>56.25</v>
      </c>
      <c r="Z120" s="244"/>
      <c r="AA120" s="117"/>
      <c r="AB120" s="178"/>
      <c r="AC120" s="117"/>
      <c r="AD120" s="334"/>
      <c r="AE120" s="290"/>
    </row>
    <row r="121" spans="1:31" ht="25.5" x14ac:dyDescent="0.25">
      <c r="A121" s="302">
        <v>43</v>
      </c>
      <c r="B121" s="8" t="s">
        <v>255</v>
      </c>
      <c r="C121" s="8"/>
      <c r="D121" s="8" t="s">
        <v>134</v>
      </c>
      <c r="E121" s="83" t="s">
        <v>135</v>
      </c>
      <c r="F121" s="82" t="s">
        <v>118</v>
      </c>
      <c r="G121" s="98"/>
      <c r="H121" s="99"/>
      <c r="I121" s="79"/>
      <c r="J121" s="99"/>
      <c r="K121" s="219">
        <v>5</v>
      </c>
      <c r="L121" s="209">
        <v>257428700</v>
      </c>
      <c r="M121" s="79">
        <v>5</v>
      </c>
      <c r="N121" s="11">
        <v>252741200</v>
      </c>
      <c r="O121" s="79">
        <v>0</v>
      </c>
      <c r="P121" s="11">
        <v>6175000</v>
      </c>
      <c r="Q121" s="79">
        <v>0</v>
      </c>
      <c r="R121" s="11">
        <f>23612538-P121</f>
        <v>17437538</v>
      </c>
      <c r="S121" s="79"/>
      <c r="T121" s="11"/>
      <c r="U121" s="80"/>
      <c r="V121" s="8"/>
      <c r="W121" s="58">
        <f t="shared" si="13"/>
        <v>0</v>
      </c>
      <c r="X121" s="45">
        <f t="shared" si="13"/>
        <v>23612538</v>
      </c>
      <c r="Y121" s="229">
        <f t="shared" si="12"/>
        <v>0</v>
      </c>
      <c r="Z121" s="258">
        <f t="shared" si="17"/>
        <v>9.3425757256830302</v>
      </c>
      <c r="AA121" s="128"/>
      <c r="AB121" s="328"/>
      <c r="AC121" s="128"/>
      <c r="AD121" s="329"/>
      <c r="AE121" s="289" t="s">
        <v>379</v>
      </c>
    </row>
    <row r="122" spans="1:31" ht="25.5" x14ac:dyDescent="0.25">
      <c r="A122" s="303"/>
      <c r="B122" s="7"/>
      <c r="C122" s="7"/>
      <c r="D122" s="7"/>
      <c r="E122" s="88" t="s">
        <v>136</v>
      </c>
      <c r="F122" s="87" t="s">
        <v>118</v>
      </c>
      <c r="G122" s="100"/>
      <c r="H122" s="101"/>
      <c r="I122" s="87"/>
      <c r="J122" s="101"/>
      <c r="K122" s="221">
        <v>10</v>
      </c>
      <c r="L122" s="211"/>
      <c r="M122" s="87">
        <v>10</v>
      </c>
      <c r="N122" s="12"/>
      <c r="O122" s="87">
        <v>0</v>
      </c>
      <c r="P122" s="12"/>
      <c r="Q122" s="87">
        <v>0</v>
      </c>
      <c r="R122" s="12"/>
      <c r="S122" s="87"/>
      <c r="T122" s="12"/>
      <c r="U122" s="88"/>
      <c r="V122" s="7"/>
      <c r="W122" s="103">
        <f t="shared" si="13"/>
        <v>0</v>
      </c>
      <c r="X122" s="47"/>
      <c r="Y122" s="215">
        <f t="shared" si="12"/>
        <v>0</v>
      </c>
      <c r="Z122" s="244"/>
      <c r="AA122" s="131"/>
      <c r="AB122" s="178"/>
      <c r="AC122" s="131"/>
      <c r="AD122" s="179"/>
      <c r="AE122" s="292" t="s">
        <v>379</v>
      </c>
    </row>
    <row r="123" spans="1:31" ht="25.5" x14ac:dyDescent="0.25">
      <c r="A123" s="26"/>
      <c r="B123" s="149"/>
      <c r="C123" s="149"/>
      <c r="D123" s="149"/>
      <c r="E123" s="167" t="s">
        <v>137</v>
      </c>
      <c r="F123" s="166" t="s">
        <v>139</v>
      </c>
      <c r="G123" s="336"/>
      <c r="H123" s="337"/>
      <c r="I123" s="166"/>
      <c r="J123" s="337"/>
      <c r="K123" s="338">
        <v>12</v>
      </c>
      <c r="L123" s="224"/>
      <c r="M123" s="166">
        <v>12</v>
      </c>
      <c r="N123" s="152"/>
      <c r="O123" s="166">
        <v>0</v>
      </c>
      <c r="P123" s="152"/>
      <c r="Q123" s="166">
        <v>4</v>
      </c>
      <c r="R123" s="152"/>
      <c r="S123" s="166"/>
      <c r="T123" s="152"/>
      <c r="U123" s="167"/>
      <c r="V123" s="149"/>
      <c r="W123" s="155">
        <f t="shared" si="13"/>
        <v>4</v>
      </c>
      <c r="X123" s="53"/>
      <c r="Y123" s="214">
        <f t="shared" ref="Y123:Y127" si="18">W123/K123*100</f>
        <v>33.333333333333329</v>
      </c>
      <c r="Z123" s="264"/>
      <c r="AA123" s="339"/>
      <c r="AB123" s="333"/>
      <c r="AC123" s="339"/>
      <c r="AD123" s="335"/>
      <c r="AE123" s="294" t="s">
        <v>390</v>
      </c>
    </row>
    <row r="124" spans="1:31" s="13" customFormat="1" ht="27.75" customHeight="1" x14ac:dyDescent="0.25">
      <c r="A124" s="303"/>
      <c r="B124" s="7"/>
      <c r="C124" s="7"/>
      <c r="D124" s="7"/>
      <c r="E124" s="89" t="s">
        <v>138</v>
      </c>
      <c r="F124" s="92" t="s">
        <v>140</v>
      </c>
      <c r="G124" s="90"/>
      <c r="H124" s="91"/>
      <c r="I124" s="92"/>
      <c r="J124" s="91"/>
      <c r="K124" s="227">
        <v>40</v>
      </c>
      <c r="L124" s="211"/>
      <c r="M124" s="92">
        <v>40</v>
      </c>
      <c r="N124" s="12"/>
      <c r="O124" s="92">
        <v>0</v>
      </c>
      <c r="P124" s="12"/>
      <c r="Q124" s="92">
        <v>0</v>
      </c>
      <c r="R124" s="12"/>
      <c r="S124" s="92"/>
      <c r="T124" s="12"/>
      <c r="U124" s="89"/>
      <c r="V124" s="7"/>
      <c r="W124" s="46">
        <f t="shared" si="13"/>
        <v>0</v>
      </c>
      <c r="X124" s="47"/>
      <c r="Y124" s="215">
        <f t="shared" si="18"/>
        <v>0</v>
      </c>
      <c r="Z124" s="244"/>
      <c r="AA124" s="122"/>
      <c r="AB124" s="333"/>
      <c r="AC124" s="122"/>
      <c r="AD124" s="335"/>
      <c r="AE124" s="293" t="s">
        <v>390</v>
      </c>
    </row>
    <row r="125" spans="1:31" s="13" customFormat="1" ht="25.5" x14ac:dyDescent="0.25">
      <c r="A125" s="302">
        <v>44</v>
      </c>
      <c r="B125" s="8" t="s">
        <v>256</v>
      </c>
      <c r="C125" s="8"/>
      <c r="D125" s="347" t="s">
        <v>141</v>
      </c>
      <c r="E125" s="80" t="s">
        <v>343</v>
      </c>
      <c r="F125" s="79" t="s">
        <v>42</v>
      </c>
      <c r="G125" s="98"/>
      <c r="H125" s="99"/>
      <c r="I125" s="79"/>
      <c r="J125" s="99"/>
      <c r="K125" s="219">
        <v>75</v>
      </c>
      <c r="L125" s="209">
        <v>561270650</v>
      </c>
      <c r="M125" s="79">
        <v>75</v>
      </c>
      <c r="N125" s="11">
        <v>550845650</v>
      </c>
      <c r="O125" s="79">
        <v>0</v>
      </c>
      <c r="P125" s="11">
        <v>10210000</v>
      </c>
      <c r="Q125" s="79">
        <v>0</v>
      </c>
      <c r="R125" s="11">
        <v>0</v>
      </c>
      <c r="S125" s="79"/>
      <c r="T125" s="11"/>
      <c r="U125" s="80"/>
      <c r="V125" s="8"/>
      <c r="W125" s="58">
        <f t="shared" si="13"/>
        <v>0</v>
      </c>
      <c r="X125" s="45">
        <f t="shared" si="13"/>
        <v>10210000</v>
      </c>
      <c r="Y125" s="212">
        <f t="shared" si="18"/>
        <v>0</v>
      </c>
      <c r="Z125" s="258">
        <f t="shared" si="17"/>
        <v>1.853513774684433</v>
      </c>
      <c r="AA125" s="128"/>
      <c r="AB125" s="328"/>
      <c r="AC125" s="128"/>
      <c r="AD125" s="329"/>
      <c r="AE125" s="289" t="s">
        <v>387</v>
      </c>
    </row>
    <row r="126" spans="1:31" s="13" customFormat="1" ht="25.5" x14ac:dyDescent="0.25">
      <c r="A126" s="26"/>
      <c r="B126" s="149"/>
      <c r="C126" s="149"/>
      <c r="D126" s="383"/>
      <c r="E126" s="83" t="s">
        <v>344</v>
      </c>
      <c r="F126" s="82" t="s">
        <v>140</v>
      </c>
      <c r="G126" s="84"/>
      <c r="H126" s="85"/>
      <c r="I126" s="82"/>
      <c r="J126" s="85"/>
      <c r="K126" s="225">
        <v>20</v>
      </c>
      <c r="L126" s="224"/>
      <c r="M126" s="82">
        <v>20</v>
      </c>
      <c r="N126" s="152"/>
      <c r="O126" s="82">
        <v>0</v>
      </c>
      <c r="P126" s="152"/>
      <c r="Q126" s="82">
        <v>8</v>
      </c>
      <c r="R126" s="152"/>
      <c r="S126" s="82"/>
      <c r="T126" s="152"/>
      <c r="U126" s="83"/>
      <c r="V126" s="149"/>
      <c r="W126" s="66">
        <f t="shared" si="13"/>
        <v>8</v>
      </c>
      <c r="X126" s="53"/>
      <c r="Y126" s="213">
        <f t="shared" si="18"/>
        <v>40</v>
      </c>
      <c r="Z126" s="214"/>
      <c r="AA126" s="117"/>
      <c r="AB126" s="333"/>
      <c r="AC126" s="117"/>
      <c r="AD126" s="335"/>
      <c r="AE126" s="290" t="s">
        <v>387</v>
      </c>
    </row>
    <row r="127" spans="1:31" ht="30" customHeight="1" x14ac:dyDescent="0.25">
      <c r="A127" s="303"/>
      <c r="B127" s="7"/>
      <c r="C127" s="7"/>
      <c r="D127" s="348"/>
      <c r="E127" s="7" t="s">
        <v>345</v>
      </c>
      <c r="F127" s="303" t="s">
        <v>128</v>
      </c>
      <c r="G127" s="37"/>
      <c r="H127" s="30"/>
      <c r="I127" s="303"/>
      <c r="J127" s="30"/>
      <c r="K127" s="210">
        <v>12</v>
      </c>
      <c r="L127" s="211"/>
      <c r="M127" s="303">
        <v>12</v>
      </c>
      <c r="N127" s="12"/>
      <c r="O127" s="303">
        <v>0</v>
      </c>
      <c r="P127" s="176"/>
      <c r="Q127" s="303">
        <v>0</v>
      </c>
      <c r="R127" s="12"/>
      <c r="S127" s="303"/>
      <c r="T127" s="12"/>
      <c r="U127" s="7"/>
      <c r="V127" s="7"/>
      <c r="W127" s="46">
        <f t="shared" si="13"/>
        <v>0</v>
      </c>
      <c r="X127" s="47"/>
      <c r="Y127" s="214">
        <f t="shared" si="18"/>
        <v>0</v>
      </c>
      <c r="Z127" s="230"/>
      <c r="AA127" s="177"/>
      <c r="AB127" s="178"/>
      <c r="AC127" s="177"/>
      <c r="AD127" s="179"/>
      <c r="AE127" s="287" t="s">
        <v>387</v>
      </c>
    </row>
    <row r="128" spans="1:31" x14ac:dyDescent="0.25">
      <c r="A128" s="371" t="s">
        <v>296</v>
      </c>
      <c r="B128" s="371"/>
      <c r="C128" s="371"/>
      <c r="D128" s="371"/>
      <c r="E128" s="371"/>
      <c r="F128" s="371"/>
      <c r="G128" s="163"/>
      <c r="H128" s="163"/>
      <c r="I128" s="163"/>
      <c r="J128" s="163"/>
      <c r="K128" s="232"/>
      <c r="L128" s="233"/>
      <c r="M128" s="163"/>
      <c r="N128" s="163"/>
      <c r="O128" s="204">
        <f>(O7+O11+O25+O59+O68+O85+O106)/7</f>
        <v>20.995393731435389</v>
      </c>
      <c r="P128" s="163"/>
      <c r="Q128" s="163"/>
      <c r="R128" s="163"/>
      <c r="S128" s="164"/>
      <c r="T128" s="163"/>
      <c r="U128" s="163"/>
      <c r="V128" s="163"/>
      <c r="W128" s="163"/>
      <c r="X128" s="198"/>
      <c r="Y128" s="237"/>
      <c r="Z128" s="237"/>
      <c r="AA128" s="163"/>
      <c r="AB128" s="163"/>
      <c r="AC128" s="163"/>
      <c r="AD128" s="163"/>
      <c r="AE128" s="296"/>
    </row>
    <row r="129" spans="1:31" x14ac:dyDescent="0.25">
      <c r="A129" s="371" t="s">
        <v>297</v>
      </c>
      <c r="B129" s="371"/>
      <c r="C129" s="371"/>
      <c r="D129" s="371"/>
      <c r="E129" s="371"/>
      <c r="F129" s="371"/>
      <c r="G129" s="163"/>
      <c r="H129" s="163"/>
      <c r="I129" s="163"/>
      <c r="J129" s="163"/>
      <c r="K129" s="232"/>
      <c r="L129" s="233"/>
      <c r="M129" s="163"/>
      <c r="N129" s="165"/>
      <c r="O129" s="163"/>
      <c r="P129" s="163"/>
      <c r="Q129" s="163"/>
      <c r="R129" s="163"/>
      <c r="S129" s="164"/>
      <c r="T129" s="163"/>
      <c r="U129" s="163"/>
      <c r="V129" s="163"/>
      <c r="W129" s="163"/>
      <c r="X129" s="198"/>
      <c r="Y129" s="237"/>
      <c r="Z129" s="237"/>
      <c r="AA129" s="163"/>
      <c r="AB129" s="163"/>
      <c r="AC129" s="163"/>
      <c r="AD129" s="163"/>
      <c r="AE129" s="296"/>
    </row>
    <row r="130" spans="1:31" s="162" customFormat="1" ht="18.75" customHeight="1" x14ac:dyDescent="0.25">
      <c r="A130" s="372" t="s">
        <v>399</v>
      </c>
      <c r="B130" s="372"/>
      <c r="C130" s="372"/>
      <c r="D130" s="372"/>
      <c r="E130" s="372"/>
      <c r="F130" s="372"/>
      <c r="G130" s="372"/>
      <c r="H130" s="372"/>
      <c r="I130" s="372"/>
      <c r="J130" s="372"/>
      <c r="K130" s="372"/>
      <c r="L130" s="372"/>
      <c r="M130" s="372"/>
      <c r="N130" s="372"/>
      <c r="O130" s="372"/>
      <c r="P130" s="372"/>
      <c r="Q130" s="372"/>
      <c r="R130" s="372"/>
      <c r="S130" s="372"/>
      <c r="T130" s="372"/>
      <c r="U130" s="372"/>
      <c r="V130" s="372"/>
      <c r="W130" s="372"/>
      <c r="X130" s="372"/>
      <c r="Y130" s="372"/>
      <c r="Z130" s="372"/>
      <c r="AA130" s="372"/>
      <c r="AB130" s="372"/>
      <c r="AC130" s="372"/>
      <c r="AD130" s="372"/>
      <c r="AE130" s="372"/>
    </row>
    <row r="131" spans="1:31" s="162" customFormat="1" ht="18.75" customHeight="1" x14ac:dyDescent="0.25">
      <c r="A131" s="372" t="s">
        <v>360</v>
      </c>
      <c r="B131" s="372"/>
      <c r="C131" s="372"/>
      <c r="D131" s="372"/>
      <c r="E131" s="372"/>
      <c r="F131" s="372"/>
      <c r="G131" s="372"/>
      <c r="H131" s="372"/>
      <c r="I131" s="372"/>
      <c r="J131" s="372"/>
      <c r="K131" s="372"/>
      <c r="L131" s="372"/>
      <c r="M131" s="372"/>
      <c r="N131" s="372"/>
      <c r="O131" s="372"/>
      <c r="P131" s="372"/>
      <c r="Q131" s="372"/>
      <c r="R131" s="372"/>
      <c r="S131" s="372"/>
      <c r="T131" s="372"/>
      <c r="U131" s="372"/>
      <c r="V131" s="372"/>
      <c r="W131" s="372"/>
      <c r="X131" s="372"/>
      <c r="Y131" s="372"/>
      <c r="Z131" s="372"/>
      <c r="AA131" s="372"/>
      <c r="AB131" s="372"/>
      <c r="AC131" s="372"/>
      <c r="AD131" s="372"/>
      <c r="AE131" s="372"/>
    </row>
    <row r="132" spans="1:31" s="162" customFormat="1" ht="18.75" customHeight="1" x14ac:dyDescent="0.25">
      <c r="A132" s="372" t="s">
        <v>362</v>
      </c>
      <c r="B132" s="372"/>
      <c r="C132" s="372"/>
      <c r="D132" s="372"/>
      <c r="E132" s="372"/>
      <c r="F132" s="372"/>
      <c r="G132" s="372"/>
      <c r="H132" s="372"/>
      <c r="I132" s="372"/>
      <c r="J132" s="372"/>
      <c r="K132" s="372"/>
      <c r="L132" s="372"/>
      <c r="M132" s="372"/>
      <c r="N132" s="372"/>
      <c r="O132" s="372"/>
      <c r="P132" s="372"/>
      <c r="Q132" s="372"/>
      <c r="R132" s="372"/>
      <c r="S132" s="372"/>
      <c r="T132" s="372"/>
      <c r="U132" s="372"/>
      <c r="V132" s="372"/>
      <c r="W132" s="372"/>
      <c r="X132" s="372"/>
      <c r="Y132" s="372"/>
      <c r="Z132" s="372"/>
      <c r="AA132" s="372"/>
      <c r="AB132" s="372"/>
      <c r="AC132" s="372"/>
      <c r="AD132" s="372"/>
      <c r="AE132" s="372"/>
    </row>
    <row r="133" spans="1:31" s="162" customFormat="1" ht="18.75" customHeight="1" x14ac:dyDescent="0.25">
      <c r="A133" s="372" t="s">
        <v>363</v>
      </c>
      <c r="B133" s="372"/>
      <c r="C133" s="372"/>
      <c r="D133" s="372"/>
      <c r="E133" s="372"/>
      <c r="F133" s="372"/>
      <c r="G133" s="372"/>
      <c r="H133" s="372"/>
      <c r="I133" s="372"/>
      <c r="J133" s="372"/>
      <c r="K133" s="372"/>
      <c r="L133" s="372"/>
      <c r="M133" s="372"/>
      <c r="N133" s="372"/>
      <c r="O133" s="372"/>
      <c r="P133" s="372"/>
      <c r="Q133" s="372"/>
      <c r="R133" s="372"/>
      <c r="S133" s="372"/>
      <c r="T133" s="372"/>
      <c r="U133" s="372"/>
      <c r="V133" s="372"/>
      <c r="W133" s="372"/>
      <c r="X133" s="372"/>
      <c r="Y133" s="372"/>
      <c r="Z133" s="372"/>
      <c r="AA133" s="372"/>
      <c r="AB133" s="372"/>
      <c r="AC133" s="372"/>
      <c r="AD133" s="372"/>
      <c r="AE133" s="372"/>
    </row>
    <row r="134" spans="1:31" ht="18.75" x14ac:dyDescent="0.3">
      <c r="AC134" s="38"/>
    </row>
    <row r="135" spans="1:31" ht="18.75" x14ac:dyDescent="0.3">
      <c r="AC135" s="38"/>
    </row>
    <row r="136" spans="1:31" ht="25.5" x14ac:dyDescent="0.3">
      <c r="D136" s="201" t="s">
        <v>346</v>
      </c>
      <c r="Y136" s="239"/>
      <c r="Z136" s="239"/>
      <c r="AA136" s="201" t="s">
        <v>353</v>
      </c>
      <c r="AC136" s="39"/>
    </row>
    <row r="137" spans="1:31" ht="25.5" x14ac:dyDescent="0.3">
      <c r="D137" s="201" t="s">
        <v>400</v>
      </c>
      <c r="Y137" s="239"/>
      <c r="Z137" s="239"/>
      <c r="AA137" s="201" t="s">
        <v>401</v>
      </c>
      <c r="AC137" s="39"/>
    </row>
    <row r="138" spans="1:31" ht="25.5" x14ac:dyDescent="0.3">
      <c r="D138" s="201"/>
      <c r="Y138" s="239"/>
      <c r="Z138" s="239"/>
      <c r="AA138" s="201"/>
      <c r="AC138" s="40"/>
    </row>
    <row r="139" spans="1:31" ht="27" x14ac:dyDescent="0.3">
      <c r="D139" s="202" t="s">
        <v>359</v>
      </c>
      <c r="Y139" s="240"/>
      <c r="Z139" s="240"/>
      <c r="AA139" s="202" t="s">
        <v>354</v>
      </c>
      <c r="AC139" s="38"/>
    </row>
    <row r="140" spans="1:31" ht="27" x14ac:dyDescent="0.3">
      <c r="D140" s="202" t="s">
        <v>348</v>
      </c>
      <c r="Y140" s="240"/>
      <c r="Z140" s="240"/>
      <c r="AA140" s="202" t="s">
        <v>355</v>
      </c>
      <c r="AC140" s="38"/>
    </row>
    <row r="141" spans="1:31" ht="27" x14ac:dyDescent="0.25">
      <c r="D141" s="202" t="s">
        <v>349</v>
      </c>
      <c r="Y141" s="240"/>
      <c r="Z141" s="240"/>
      <c r="AA141" s="202" t="s">
        <v>349</v>
      </c>
      <c r="AC141" s="14"/>
    </row>
    <row r="142" spans="1:31" ht="27" x14ac:dyDescent="0.25">
      <c r="D142" s="202"/>
      <c r="Y142" s="240"/>
      <c r="Z142" s="240"/>
      <c r="AA142" s="202"/>
    </row>
    <row r="143" spans="1:31" ht="27" x14ac:dyDescent="0.25">
      <c r="D143" s="202"/>
      <c r="Y143" s="240"/>
      <c r="Z143" s="240"/>
      <c r="AA143" s="202"/>
    </row>
    <row r="144" spans="1:31" ht="27" x14ac:dyDescent="0.25">
      <c r="D144" s="202"/>
      <c r="Y144" s="240"/>
      <c r="Z144" s="240"/>
      <c r="AA144" s="202"/>
    </row>
    <row r="145" spans="4:27" ht="27" x14ac:dyDescent="0.25">
      <c r="D145" s="202"/>
      <c r="Y145" s="240"/>
      <c r="Z145" s="240"/>
      <c r="AA145" s="202"/>
    </row>
    <row r="146" spans="4:27" ht="27.75" x14ac:dyDescent="0.25">
      <c r="D146" s="203" t="s">
        <v>350</v>
      </c>
      <c r="Y146" s="241"/>
      <c r="Z146" s="241"/>
      <c r="AA146" s="203" t="s">
        <v>356</v>
      </c>
    </row>
    <row r="147" spans="4:27" ht="27" x14ac:dyDescent="0.25">
      <c r="D147" s="202" t="s">
        <v>351</v>
      </c>
      <c r="Y147" s="240"/>
      <c r="Z147" s="240"/>
      <c r="AA147" s="202" t="s">
        <v>358</v>
      </c>
    </row>
    <row r="148" spans="4:27" ht="27" x14ac:dyDescent="0.25">
      <c r="D148" s="202" t="s">
        <v>352</v>
      </c>
      <c r="Y148" s="240"/>
      <c r="Z148" s="240"/>
      <c r="AA148" s="202" t="s">
        <v>357</v>
      </c>
    </row>
  </sheetData>
  <mergeCells count="68">
    <mergeCell ref="A1:AE1"/>
    <mergeCell ref="A2:AE2"/>
    <mergeCell ref="A3:A5"/>
    <mergeCell ref="B3:B5"/>
    <mergeCell ref="C3:C5"/>
    <mergeCell ref="D3:D5"/>
    <mergeCell ref="E3:E5"/>
    <mergeCell ref="F3:F5"/>
    <mergeCell ref="G3:H4"/>
    <mergeCell ref="I3:J4"/>
    <mergeCell ref="K3:N3"/>
    <mergeCell ref="O3:V3"/>
    <mergeCell ref="W3:X4"/>
    <mergeCell ref="Y3:Z4"/>
    <mergeCell ref="AA3:AB4"/>
    <mergeCell ref="K4:L4"/>
    <mergeCell ref="Q4:R4"/>
    <mergeCell ref="S4:T4"/>
    <mergeCell ref="O6:P6"/>
    <mergeCell ref="Q6:R6"/>
    <mergeCell ref="S6:T6"/>
    <mergeCell ref="AE3:AE5"/>
    <mergeCell ref="AF3:AF4"/>
    <mergeCell ref="U4:V4"/>
    <mergeCell ref="AC3:AD4"/>
    <mergeCell ref="D16:D17"/>
    <mergeCell ref="E16:E17"/>
    <mergeCell ref="G6:H6"/>
    <mergeCell ref="I6:J6"/>
    <mergeCell ref="K6:N6"/>
    <mergeCell ref="U6:V6"/>
    <mergeCell ref="W6:X6"/>
    <mergeCell ref="Y6:Z6"/>
    <mergeCell ref="AA6:AB6"/>
    <mergeCell ref="AC6:AD6"/>
    <mergeCell ref="M4:N4"/>
    <mergeCell ref="O4:P4"/>
    <mergeCell ref="C63:C64"/>
    <mergeCell ref="D22:D23"/>
    <mergeCell ref="C27:C31"/>
    <mergeCell ref="D27:D31"/>
    <mergeCell ref="AE27:AE31"/>
    <mergeCell ref="C32:C39"/>
    <mergeCell ref="D32:D39"/>
    <mergeCell ref="C40:C51"/>
    <mergeCell ref="D40:D51"/>
    <mergeCell ref="D53:D54"/>
    <mergeCell ref="D56:D57"/>
    <mergeCell ref="C61:C62"/>
    <mergeCell ref="AE32:AE39"/>
    <mergeCell ref="AE40:AE51"/>
    <mergeCell ref="A65:A66"/>
    <mergeCell ref="D65:D66"/>
    <mergeCell ref="D72:D75"/>
    <mergeCell ref="D81:D82"/>
    <mergeCell ref="D90:D91"/>
    <mergeCell ref="A131:AE131"/>
    <mergeCell ref="A132:AE132"/>
    <mergeCell ref="A133:AE133"/>
    <mergeCell ref="AE94:AE99"/>
    <mergeCell ref="D113:D115"/>
    <mergeCell ref="D116:D117"/>
    <mergeCell ref="A129:F129"/>
    <mergeCell ref="A130:AE130"/>
    <mergeCell ref="D118:D120"/>
    <mergeCell ref="D125:D127"/>
    <mergeCell ref="A128:F128"/>
    <mergeCell ref="D102:D105"/>
  </mergeCells>
  <printOptions horizontalCentered="1"/>
  <pageMargins left="0.11811023622047245" right="0.11811023622047245" top="0.35433070866141736" bottom="0.35433070866141736" header="0" footer="0"/>
  <pageSetup paperSize="14" scale="2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TRIWULAN I</vt:lpstr>
      <vt:lpstr>TRIWULAN II</vt:lpstr>
      <vt:lpstr>'TRIWULAN I'!Print_Area</vt:lpstr>
      <vt:lpstr>'TRIWULAN II'!Print_Area</vt:lpstr>
      <vt:lpstr>'TRIWULAN I'!Print_Titles</vt:lpstr>
      <vt:lpstr>'TRIWULAN 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Nisrina</cp:lastModifiedBy>
  <cp:lastPrinted>2022-07-07T07:54:27Z</cp:lastPrinted>
  <dcterms:created xsi:type="dcterms:W3CDTF">2021-03-04T01:01:23Z</dcterms:created>
  <dcterms:modified xsi:type="dcterms:W3CDTF">2022-07-11T03:13:46Z</dcterms:modified>
</cp:coreProperties>
</file>