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1840" windowHeight="13290"/>
  </bookViews>
  <sheets>
    <sheet name="RKPD TRIWULAN IV" sheetId="2" r:id="rId1"/>
  </sheets>
  <definedNames>
    <definedName name="_xlnm.Print_Titles" localSheetId="0">'RKPD TRIWULAN IV'!$5:$9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W80" i="2"/>
  <c r="V80"/>
  <c r="U80"/>
  <c r="S80"/>
  <c r="Q80"/>
  <c r="W69"/>
  <c r="V69"/>
  <c r="U69"/>
  <c r="T69"/>
  <c r="W65"/>
  <c r="W61" s="1"/>
  <c r="W59" s="1"/>
  <c r="V65"/>
  <c r="U65"/>
  <c r="U61" s="1"/>
  <c r="U59" s="1"/>
  <c r="T65"/>
  <c r="X63"/>
  <c r="X64"/>
  <c r="X62"/>
  <c r="V59"/>
  <c r="T59"/>
  <c r="X57"/>
  <c r="Z57" s="1"/>
  <c r="AB57" s="1"/>
  <c r="W56"/>
  <c r="V56"/>
  <c r="W46"/>
  <c r="V46"/>
  <c r="W54" l="1"/>
  <c r="V54"/>
  <c r="W39"/>
  <c r="V39"/>
  <c r="W41"/>
  <c r="V41"/>
  <c r="Z28"/>
  <c r="X22"/>
  <c r="Z22" s="1"/>
  <c r="X23"/>
  <c r="X24"/>
  <c r="X25"/>
  <c r="Z25" s="1"/>
  <c r="X21"/>
  <c r="Z21" s="1"/>
  <c r="Z23"/>
  <c r="Z24"/>
  <c r="Y20"/>
  <c r="X51"/>
  <c r="X15"/>
  <c r="X16"/>
  <c r="X17"/>
  <c r="X18"/>
  <c r="X14"/>
  <c r="Z14" s="1"/>
  <c r="W73"/>
  <c r="W71" s="1"/>
  <c r="W30"/>
  <c r="V30"/>
  <c r="V26"/>
  <c r="W26"/>
  <c r="W19"/>
  <c r="V19"/>
  <c r="W13" l="1"/>
  <c r="W12" s="1"/>
  <c r="P80"/>
  <c r="R80"/>
  <c r="T80"/>
  <c r="T73"/>
  <c r="T71" s="1"/>
  <c r="U73"/>
  <c r="U71" s="1"/>
  <c r="I78"/>
  <c r="I77" s="1"/>
  <c r="I80"/>
  <c r="G80"/>
  <c r="G77" s="1"/>
  <c r="X55"/>
  <c r="Z55" s="1"/>
  <c r="AB55" s="1"/>
  <c r="O80"/>
  <c r="P65"/>
  <c r="Q65"/>
  <c r="R65"/>
  <c r="S65"/>
  <c r="U56"/>
  <c r="U54" s="1"/>
  <c r="T56"/>
  <c r="T54" s="1"/>
  <c r="U46"/>
  <c r="T46"/>
  <c r="U41"/>
  <c r="T41"/>
  <c r="T39"/>
  <c r="U39"/>
  <c r="G30"/>
  <c r="U30"/>
  <c r="T30"/>
  <c r="U26"/>
  <c r="T26"/>
  <c r="U19"/>
  <c r="T19"/>
  <c r="R19"/>
  <c r="X20"/>
  <c r="Z20" s="1"/>
  <c r="G78" l="1"/>
  <c r="U13"/>
  <c r="U12" s="1"/>
  <c r="O78"/>
  <c r="O77" s="1"/>
  <c r="O73"/>
  <c r="O71" s="1"/>
  <c r="N71"/>
  <c r="O69"/>
  <c r="N69"/>
  <c r="O67"/>
  <c r="O65"/>
  <c r="O59"/>
  <c r="O56"/>
  <c r="O52"/>
  <c r="O50" s="1"/>
  <c r="N50"/>
  <c r="O46"/>
  <c r="N46"/>
  <c r="O41"/>
  <c r="N41"/>
  <c r="O39"/>
  <c r="N39"/>
  <c r="O33"/>
  <c r="N33"/>
  <c r="O30"/>
  <c r="O26"/>
  <c r="N26"/>
  <c r="O19"/>
  <c r="N19"/>
  <c r="P19"/>
  <c r="P26"/>
  <c r="P30"/>
  <c r="P39"/>
  <c r="P41"/>
  <c r="P46"/>
  <c r="P56"/>
  <c r="P59"/>
  <c r="P67"/>
  <c r="P69"/>
  <c r="P73"/>
  <c r="P71" s="1"/>
  <c r="J52"/>
  <c r="H67"/>
  <c r="H65"/>
  <c r="H59"/>
  <c r="H33"/>
  <c r="H53"/>
  <c r="H48"/>
  <c r="H47"/>
  <c r="H45"/>
  <c r="H44"/>
  <c r="H43"/>
  <c r="H42"/>
  <c r="H40"/>
  <c r="H31"/>
  <c r="H28"/>
  <c r="H29"/>
  <c r="H27"/>
  <c r="H21"/>
  <c r="H22"/>
  <c r="H23"/>
  <c r="H24"/>
  <c r="H25"/>
  <c r="H20"/>
  <c r="AD14"/>
  <c r="H30" l="1"/>
  <c r="H52"/>
  <c r="AB53"/>
  <c r="AD53" s="1"/>
  <c r="O61"/>
  <c r="P54"/>
  <c r="O13"/>
  <c r="O54"/>
  <c r="Z15"/>
  <c r="AD16"/>
  <c r="AD17"/>
  <c r="Z18"/>
  <c r="Y82"/>
  <c r="AC82" s="1"/>
  <c r="X82"/>
  <c r="X81"/>
  <c r="Y81"/>
  <c r="X80"/>
  <c r="Z80" s="1"/>
  <c r="AB80" s="1"/>
  <c r="AD80" s="1"/>
  <c r="M80"/>
  <c r="M78" s="1"/>
  <c r="M77" s="1"/>
  <c r="K80"/>
  <c r="K78" s="1"/>
  <c r="K77" s="1"/>
  <c r="X78"/>
  <c r="Z78" s="1"/>
  <c r="AB78" s="1"/>
  <c r="AD78" s="1"/>
  <c r="X77"/>
  <c r="Z77" s="1"/>
  <c r="AB77" s="1"/>
  <c r="AD77" s="1"/>
  <c r="Y75"/>
  <c r="X75"/>
  <c r="Y74"/>
  <c r="X74"/>
  <c r="S73"/>
  <c r="S71" s="1"/>
  <c r="R73"/>
  <c r="R71" s="1"/>
  <c r="Q73"/>
  <c r="Q71" s="1"/>
  <c r="M73"/>
  <c r="M71" s="1"/>
  <c r="K73"/>
  <c r="K71" s="1"/>
  <c r="I73"/>
  <c r="I71" s="1"/>
  <c r="G73"/>
  <c r="G71" s="1"/>
  <c r="L71"/>
  <c r="J71"/>
  <c r="H71"/>
  <c r="Y70"/>
  <c r="AC70" s="1"/>
  <c r="X70"/>
  <c r="Z70" s="1"/>
  <c r="S69"/>
  <c r="R69"/>
  <c r="Q69"/>
  <c r="M69"/>
  <c r="L69"/>
  <c r="K69"/>
  <c r="J69"/>
  <c r="I69"/>
  <c r="H69"/>
  <c r="G69"/>
  <c r="Y68"/>
  <c r="AA68" s="1"/>
  <c r="AC68" s="1"/>
  <c r="AE68" s="1"/>
  <c r="X68"/>
  <c r="Z68" s="1"/>
  <c r="AB68" s="1"/>
  <c r="AD68" s="1"/>
  <c r="S67"/>
  <c r="S61" s="1"/>
  <c r="R67"/>
  <c r="Q67"/>
  <c r="Q61" s="1"/>
  <c r="M67"/>
  <c r="K67"/>
  <c r="I67"/>
  <c r="G67"/>
  <c r="Y66"/>
  <c r="X66"/>
  <c r="X65"/>
  <c r="Z65" s="1"/>
  <c r="AB65" s="1"/>
  <c r="AD65" s="1"/>
  <c r="M65"/>
  <c r="K65"/>
  <c r="I65"/>
  <c r="G65"/>
  <c r="X61"/>
  <c r="Z61" s="1"/>
  <c r="AB61" s="1"/>
  <c r="AD61" s="1"/>
  <c r="Y60"/>
  <c r="Y59" s="1"/>
  <c r="X60"/>
  <c r="Z60" s="1"/>
  <c r="AB60" s="1"/>
  <c r="AD60" s="1"/>
  <c r="S59"/>
  <c r="R59"/>
  <c r="Q59"/>
  <c r="M59"/>
  <c r="K59"/>
  <c r="I59"/>
  <c r="G59"/>
  <c r="Y58"/>
  <c r="X58"/>
  <c r="Y57"/>
  <c r="AA57" s="1"/>
  <c r="S56"/>
  <c r="R56"/>
  <c r="Q56"/>
  <c r="M56"/>
  <c r="K56"/>
  <c r="I56"/>
  <c r="G56"/>
  <c r="Y53"/>
  <c r="Y52" s="1"/>
  <c r="Y50" s="1"/>
  <c r="X53"/>
  <c r="X52"/>
  <c r="Z52" s="1"/>
  <c r="AB52" s="1"/>
  <c r="AD52" s="1"/>
  <c r="M52"/>
  <c r="M50" s="1"/>
  <c r="K52"/>
  <c r="K50" s="1"/>
  <c r="I52"/>
  <c r="I50" s="1"/>
  <c r="G52"/>
  <c r="G50" s="1"/>
  <c r="X50"/>
  <c r="L50"/>
  <c r="J50"/>
  <c r="H50"/>
  <c r="Y48"/>
  <c r="AC48" s="1"/>
  <c r="AE48" s="1"/>
  <c r="X48"/>
  <c r="Z48" s="1"/>
  <c r="AB48" s="1"/>
  <c r="Y47"/>
  <c r="X47"/>
  <c r="Z47" s="1"/>
  <c r="AB47" s="1"/>
  <c r="S46"/>
  <c r="R46"/>
  <c r="Q46"/>
  <c r="M46"/>
  <c r="L46"/>
  <c r="K46"/>
  <c r="J46"/>
  <c r="I46"/>
  <c r="H46"/>
  <c r="G46"/>
  <c r="Y45"/>
  <c r="AA45" s="1"/>
  <c r="X45"/>
  <c r="Z45" s="1"/>
  <c r="AB45" s="1"/>
  <c r="Y44"/>
  <c r="AA44" s="1"/>
  <c r="X44"/>
  <c r="Z44" s="1"/>
  <c r="AB44" s="1"/>
  <c r="Y43"/>
  <c r="AA43" s="1"/>
  <c r="X43"/>
  <c r="Z43" s="1"/>
  <c r="AB43" s="1"/>
  <c r="Y42"/>
  <c r="X42"/>
  <c r="Z42" s="1"/>
  <c r="AB42" s="1"/>
  <c r="S41"/>
  <c r="R41"/>
  <c r="Q41"/>
  <c r="M41"/>
  <c r="L41"/>
  <c r="K41"/>
  <c r="J41"/>
  <c r="I41"/>
  <c r="H41"/>
  <c r="G41"/>
  <c r="F41"/>
  <c r="Y40"/>
  <c r="X40"/>
  <c r="Z40" s="1"/>
  <c r="AB40" s="1"/>
  <c r="S39"/>
  <c r="R39"/>
  <c r="Q39"/>
  <c r="M39"/>
  <c r="L39"/>
  <c r="K39"/>
  <c r="J39"/>
  <c r="I39"/>
  <c r="H39"/>
  <c r="G39"/>
  <c r="Y37"/>
  <c r="AA37" s="1"/>
  <c r="AC37" s="1"/>
  <c r="AE37" s="1"/>
  <c r="X37"/>
  <c r="Z37" s="1"/>
  <c r="AB37" s="1"/>
  <c r="AD37" s="1"/>
  <c r="Y34"/>
  <c r="X34"/>
  <c r="Y33"/>
  <c r="X33"/>
  <c r="M33"/>
  <c r="L33"/>
  <c r="K33"/>
  <c r="J33"/>
  <c r="I33"/>
  <c r="G33"/>
  <c r="F33"/>
  <c r="Y31"/>
  <c r="X31"/>
  <c r="Z31" s="1"/>
  <c r="AB31" s="1"/>
  <c r="AD31" s="1"/>
  <c r="S30"/>
  <c r="R30"/>
  <c r="Q30"/>
  <c r="M30"/>
  <c r="K30"/>
  <c r="I30"/>
  <c r="Y29"/>
  <c r="AC29" s="1"/>
  <c r="AE29" s="1"/>
  <c r="X29"/>
  <c r="Z29" s="1"/>
  <c r="AB29" s="1"/>
  <c r="Y28"/>
  <c r="Y27"/>
  <c r="AC27" s="1"/>
  <c r="X27"/>
  <c r="Z27" s="1"/>
  <c r="S26"/>
  <c r="R26"/>
  <c r="Q26"/>
  <c r="M26"/>
  <c r="L26"/>
  <c r="K26"/>
  <c r="I26"/>
  <c r="H26"/>
  <c r="G26"/>
  <c r="F26"/>
  <c r="Y25"/>
  <c r="AC25" s="1"/>
  <c r="AB25"/>
  <c r="AD25" s="1"/>
  <c r="Y24"/>
  <c r="AA24" s="1"/>
  <c r="AB24"/>
  <c r="AD24" s="1"/>
  <c r="AC23"/>
  <c r="Y22"/>
  <c r="AC22" s="1"/>
  <c r="AE22" s="1"/>
  <c r="Y21"/>
  <c r="AC21" s="1"/>
  <c r="AE21" s="1"/>
  <c r="AC20"/>
  <c r="S19"/>
  <c r="Q19"/>
  <c r="X19"/>
  <c r="M19"/>
  <c r="L19"/>
  <c r="K19"/>
  <c r="J19"/>
  <c r="I19"/>
  <c r="H19"/>
  <c r="G19"/>
  <c r="F19"/>
  <c r="Z13"/>
  <c r="AB13" s="1"/>
  <c r="AD13" s="1"/>
  <c r="Z66" l="1"/>
  <c r="AB66" s="1"/>
  <c r="AD66" s="1"/>
  <c r="AC47"/>
  <c r="AC46" s="1"/>
  <c r="AE46" s="1"/>
  <c r="Y46"/>
  <c r="AA46" s="1"/>
  <c r="AA66"/>
  <c r="AC66"/>
  <c r="Y73"/>
  <c r="AA73" s="1"/>
  <c r="AA42"/>
  <c r="Y41"/>
  <c r="AA41" s="1"/>
  <c r="Y80"/>
  <c r="AA58"/>
  <c r="AC58"/>
  <c r="AE58" s="1"/>
  <c r="AA75"/>
  <c r="AC75"/>
  <c r="AE75" s="1"/>
  <c r="AA74"/>
  <c r="AC74"/>
  <c r="AA60"/>
  <c r="AC60"/>
  <c r="AC57"/>
  <c r="AE57" s="1"/>
  <c r="Z58"/>
  <c r="AB58" s="1"/>
  <c r="AD58" s="1"/>
  <c r="AD57"/>
  <c r="AA25"/>
  <c r="AE25"/>
  <c r="AC28"/>
  <c r="AC26" s="1"/>
  <c r="AE26" s="1"/>
  <c r="O12"/>
  <c r="O90" s="1"/>
  <c r="AA40"/>
  <c r="AC40"/>
  <c r="AE40" s="1"/>
  <c r="AC31"/>
  <c r="AC30" s="1"/>
  <c r="AE30" s="1"/>
  <c r="AD40"/>
  <c r="AD42"/>
  <c r="AB27"/>
  <c r="AD27" s="1"/>
  <c r="AD29"/>
  <c r="Z34"/>
  <c r="AB34" s="1"/>
  <c r="AD34" s="1"/>
  <c r="Z75"/>
  <c r="AB75" s="1"/>
  <c r="AD75" s="1"/>
  <c r="AA34"/>
  <c r="AC34" s="1"/>
  <c r="AE34" s="1"/>
  <c r="AD43"/>
  <c r="AD45"/>
  <c r="G54"/>
  <c r="AB70"/>
  <c r="AD70" s="1"/>
  <c r="Z74"/>
  <c r="AB74" s="1"/>
  <c r="AD74" s="1"/>
  <c r="Z81"/>
  <c r="AB81" s="1"/>
  <c r="AD81" s="1"/>
  <c r="AD28"/>
  <c r="AD44"/>
  <c r="Z82"/>
  <c r="AB82" s="1"/>
  <c r="AD82" s="1"/>
  <c r="AD48"/>
  <c r="AD47"/>
  <c r="AB21"/>
  <c r="AD21" s="1"/>
  <c r="AB20"/>
  <c r="AD20" s="1"/>
  <c r="AB22"/>
  <c r="AD22" s="1"/>
  <c r="R54"/>
  <c r="X54" s="1"/>
  <c r="Z54" s="1"/>
  <c r="Q13"/>
  <c r="K61"/>
  <c r="K54"/>
  <c r="AA50"/>
  <c r="AC50" s="1"/>
  <c r="AE50" s="1"/>
  <c r="S13"/>
  <c r="G61"/>
  <c r="K13"/>
  <c r="X39"/>
  <c r="Z39" s="1"/>
  <c r="AB39" s="1"/>
  <c r="AD39" s="1"/>
  <c r="Q54"/>
  <c r="M13"/>
  <c r="X59"/>
  <c r="Z59" s="1"/>
  <c r="AB59" s="1"/>
  <c r="AD59" s="1"/>
  <c r="M54"/>
  <c r="S54"/>
  <c r="Z50"/>
  <c r="AB50" s="1"/>
  <c r="AD50" s="1"/>
  <c r="Y56"/>
  <c r="Y65"/>
  <c r="X73"/>
  <c r="AD18"/>
  <c r="AA70"/>
  <c r="Z16"/>
  <c r="G13"/>
  <c r="AA52"/>
  <c r="AC52" s="1"/>
  <c r="AE52" s="1"/>
  <c r="Z17"/>
  <c r="AD15"/>
  <c r="Z19"/>
  <c r="AB19" s="1"/>
  <c r="AD19" s="1"/>
  <c r="AA20"/>
  <c r="AA21"/>
  <c r="AA22"/>
  <c r="X30"/>
  <c r="Z30" s="1"/>
  <c r="AB30" s="1"/>
  <c r="AD30" s="1"/>
  <c r="Y30"/>
  <c r="AA30" s="1"/>
  <c r="AA31"/>
  <c r="Z33"/>
  <c r="Y39"/>
  <c r="AA39" s="1"/>
  <c r="AA53"/>
  <c r="AC53" s="1"/>
  <c r="AE53" s="1"/>
  <c r="X56"/>
  <c r="Z56" s="1"/>
  <c r="AB56" s="1"/>
  <c r="AD56" s="1"/>
  <c r="M61"/>
  <c r="X71"/>
  <c r="Y19"/>
  <c r="X26"/>
  <c r="Z26" s="1"/>
  <c r="AB26" s="1"/>
  <c r="AD26" s="1"/>
  <c r="Y26"/>
  <c r="AA26" s="1"/>
  <c r="AA27"/>
  <c r="AA28"/>
  <c r="AA29"/>
  <c r="AA33"/>
  <c r="AC33" s="1"/>
  <c r="AE33" s="1"/>
  <c r="X41"/>
  <c r="Z41" s="1"/>
  <c r="AB41" s="1"/>
  <c r="AD41" s="1"/>
  <c r="X46"/>
  <c r="Z46" s="1"/>
  <c r="AB46" s="1"/>
  <c r="AD46" s="1"/>
  <c r="I54"/>
  <c r="AA59"/>
  <c r="AC59" s="1"/>
  <c r="AE59" s="1"/>
  <c r="X67"/>
  <c r="Z67" s="1"/>
  <c r="AB67" s="1"/>
  <c r="AD67" s="1"/>
  <c r="Y67"/>
  <c r="X69"/>
  <c r="Z69" s="1"/>
  <c r="AB69" s="1"/>
  <c r="AD69" s="1"/>
  <c r="Y69"/>
  <c r="AA69" s="1"/>
  <c r="AA82"/>
  <c r="I61"/>
  <c r="I13"/>
  <c r="AE27"/>
  <c r="AC65"/>
  <c r="AE66"/>
  <c r="AE20"/>
  <c r="AE70"/>
  <c r="AC69"/>
  <c r="AE69" s="1"/>
  <c r="AA81"/>
  <c r="AC81"/>
  <c r="AE82"/>
  <c r="AC80"/>
  <c r="AE47"/>
  <c r="AC24"/>
  <c r="AE24" s="1"/>
  <c r="AA47"/>
  <c r="AA48"/>
  <c r="AC42"/>
  <c r="AC43"/>
  <c r="AE43" s="1"/>
  <c r="AC44"/>
  <c r="AE44" s="1"/>
  <c r="AC45"/>
  <c r="AE45" s="1"/>
  <c r="AA19" l="1"/>
  <c r="Y13"/>
  <c r="AA56"/>
  <c r="Y54"/>
  <c r="AA65"/>
  <c r="Y61"/>
  <c r="AC56"/>
  <c r="AE56" s="1"/>
  <c r="AE60"/>
  <c r="AB54"/>
  <c r="AD54" s="1"/>
  <c r="AE31"/>
  <c r="AB33"/>
  <c r="AD33" s="1"/>
  <c r="AE28"/>
  <c r="Q12"/>
  <c r="Z71"/>
  <c r="AB71" s="1"/>
  <c r="AD71" s="1"/>
  <c r="Y71"/>
  <c r="AA71" s="1"/>
  <c r="Z73"/>
  <c r="AB73" s="1"/>
  <c r="AD73" s="1"/>
  <c r="K12"/>
  <c r="K90" s="1"/>
  <c r="G12"/>
  <c r="G90" s="1"/>
  <c r="S12"/>
  <c r="AA54"/>
  <c r="AC54" s="1"/>
  <c r="AE54" s="1"/>
  <c r="M12"/>
  <c r="M90" s="1"/>
  <c r="AA67"/>
  <c r="AC67" s="1"/>
  <c r="AE67" s="1"/>
  <c r="AC19"/>
  <c r="AE19" s="1"/>
  <c r="I12"/>
  <c r="I90" s="1"/>
  <c r="AA80"/>
  <c r="Y78"/>
  <c r="AE81"/>
  <c r="AC78"/>
  <c r="AE78" s="1"/>
  <c r="AE65"/>
  <c r="AC39"/>
  <c r="AE39" s="1"/>
  <c r="AE74"/>
  <c r="AC73"/>
  <c r="AE42"/>
  <c r="AC41"/>
  <c r="AE41" s="1"/>
  <c r="AE80"/>
  <c r="AC77"/>
  <c r="AE77" s="1"/>
  <c r="Y12" l="1"/>
  <c r="AA61"/>
  <c r="AC13"/>
  <c r="AC61"/>
  <c r="AE61" s="1"/>
  <c r="AE73"/>
  <c r="AC71"/>
  <c r="AE71" s="1"/>
  <c r="AA78"/>
  <c r="Y77"/>
  <c r="AA77" l="1"/>
  <c r="Y90"/>
  <c r="AA13"/>
  <c r="AE13"/>
  <c r="AC12"/>
  <c r="AE12" s="1"/>
  <c r="X90" l="1"/>
  <c r="Y93"/>
</calcChain>
</file>

<file path=xl/sharedStrings.xml><?xml version="1.0" encoding="utf-8"?>
<sst xmlns="http://schemas.openxmlformats.org/spreadsheetml/2006/main" count="266" uniqueCount="183">
  <si>
    <t>No</t>
  </si>
  <si>
    <t>Kode Rekening</t>
  </si>
  <si>
    <t>Satuan</t>
  </si>
  <si>
    <t>Target Renstra PD pada Tahun 2017 s/d 2022 (periode renstra PD)</t>
  </si>
  <si>
    <t>I</t>
  </si>
  <si>
    <t>II</t>
  </si>
  <si>
    <t>III</t>
  </si>
  <si>
    <t>IV</t>
  </si>
  <si>
    <t>K</t>
  </si>
  <si>
    <t>Rp (Ribu)</t>
  </si>
  <si>
    <t>Rp (Ribu)
Renja</t>
  </si>
  <si>
    <t>Realisasi Capaian Kinerja dan Anggaran Renja PD 2021 yang dievaluasi</t>
  </si>
  <si>
    <t>Tingkat Capaian Kinerja dan Realisasi Anggaran Renja 2021 yang dievaluasi (%)</t>
  </si>
  <si>
    <t>Realisasi Kinerja Renstra PD s/d Tahun 2021</t>
  </si>
  <si>
    <t>Tingkat Capaian Kinerja Renstra PD s/d Tahun 2021</t>
  </si>
  <si>
    <t>Realisasi capaian kinerja Renstra PD sampai dengan Tahun 2020</t>
  </si>
  <si>
    <t>URUSAN PEMERINTAHAN WAJIB YANG TIDAK BERKAITAN DENGAN PELAYANAN DASAR</t>
  </si>
  <si>
    <t>URUSAN PEMERINTAHAN BIDANG TENAGA KERJA</t>
  </si>
  <si>
    <t>2.07.2.07.0101.01</t>
  </si>
  <si>
    <t>2.07.2.07.0101.01.12</t>
  </si>
  <si>
    <t>2.07.2.07.0101.01.13</t>
  </si>
  <si>
    <t>2.07.2.07.0101.01.17</t>
  </si>
  <si>
    <t>2.07.2.07.0101.01.11</t>
  </si>
  <si>
    <t>2.07.2.07.0101.01.18</t>
  </si>
  <si>
    <t>Penyediaan komponen instalasi listrik/ penerangan bangunan kantor</t>
  </si>
  <si>
    <t>Penyediaan peralatan dan perlengkapan kantor</t>
  </si>
  <si>
    <t>Penyediaan barang cetakan dan penggandaan</t>
  </si>
  <si>
    <t>Program Penunjang Urusan Pemerintahan Daerah Kabupaten/Kota</t>
  </si>
  <si>
    <t>Administrasi Umum Perangkat Daerah</t>
  </si>
  <si>
    <t>Penyediaan bahan logistik kantor</t>
  </si>
  <si>
    <t>Penyelenggaraan rapat koordinasi dan konsultasi SKPD</t>
  </si>
  <si>
    <t>Penyediaan jasa penunjang urusan Pemerintahan daerah</t>
  </si>
  <si>
    <t>Penyediaan Jasa Komunikasi, Sumber Daya Air dan Listrik</t>
  </si>
  <si>
    <t>Penyediaan Jasa Peralatan dan Perlengkapan Kantor</t>
  </si>
  <si>
    <t>Penyediaan Jasa Pelayanan Umum Kantor</t>
  </si>
  <si>
    <t>Administrasi keuangan perangkat daerah</t>
  </si>
  <si>
    <t>Penyediaan gaji dan tunjangan ASN</t>
  </si>
  <si>
    <t>Administrasi kepegawaian perangkat daerah</t>
  </si>
  <si>
    <t>Pengadaan pakaian dinas beserta atribut kelengkapanya</t>
  </si>
  <si>
    <t>Pendidikan dan pelatihan berdasarkan tugas dan fungsi</t>
  </si>
  <si>
    <t>Penggadaan barang milik daerah penunjang urusan pemerintah daerah</t>
  </si>
  <si>
    <t>Pengadaan sarana dan prasarana pendukung gedung kantor atau bangunan lainnya</t>
  </si>
  <si>
    <t>Pemeliharaan barang milik daerah penunjang urusan pemerintahan daerah</t>
  </si>
  <si>
    <t>Penyediaan Jasa Pemeliharaan, Biaya Pemeliharaan, Pajak, dan Perizinan Kendaraan Dinas Operasional atau Lapangan</t>
  </si>
  <si>
    <t>Pemeliharaan Peralatan dan Mesin Lainnya</t>
  </si>
  <si>
    <t>Pemeliharaan/Rehabilitasi Gedung Kantor dan Bangunan Lainnya</t>
  </si>
  <si>
    <t>Pemeliharaan/Rehabilitasi Sarana dan Prasarana Pendukung Gedung Kantor atau Bangunan Lainnya</t>
  </si>
  <si>
    <t>Program Perencanaan Tenaga Kerja Makro</t>
  </si>
  <si>
    <t>Penyusunan Rencana Tenaga Kerja (RTK)</t>
  </si>
  <si>
    <t>Program Pelatihan Kerja dan Produktivitas Tenaga Kerja</t>
  </si>
  <si>
    <t>Pelaksanaan Pelatihan berdasarkan unit Kompetensi</t>
  </si>
  <si>
    <t>Pembinaan Lembaga Pelatihan Kerja Swasta</t>
  </si>
  <si>
    <t>Program Penempatan Tenaga Kerja</t>
  </si>
  <si>
    <t>Penerbitan izin lembaga penempatan tenaga kerja swasta (LPTKS) dalam 1 (satu) daerah Kabupaten/Kota</t>
  </si>
  <si>
    <t>Pengelolaan informasi pasar kerja</t>
  </si>
  <si>
    <t>Pelindungan PMI (pra dan purna penempatan) di daerah Kabupaten/Kota</t>
  </si>
  <si>
    <t>Program Hubungan Industrial</t>
  </si>
  <si>
    <t>Pencegahaan dan penyelesaian perselisihan hubungan industrial, mogok kerja dan penutupan perusahaan di daerah kabupaten/Kota</t>
  </si>
  <si>
    <t>Program Perencanaan dan Pembangunan Industri</t>
  </si>
  <si>
    <t>Penyusunan dan evaluasi Rencana Pembangunan Industri Kabupaten/kota</t>
  </si>
  <si>
    <t>Perencanaan, Penganggaran, dan Evaluasi Kinerja Perangkat Daerah</t>
  </si>
  <si>
    <t>Penyusunan dokummen perencanaan perangkat daerah</t>
  </si>
  <si>
    <t>Evaluasi Kinerja Perangkat Daerah</t>
  </si>
  <si>
    <t>Proses pelaksanaan pendidikan dan pelatihan keterampilan bagi pencari kerja berdasarkan klaster kompetensi</t>
  </si>
  <si>
    <t>Pengadaan sarana pelatihan kerja kabupaten/kota</t>
  </si>
  <si>
    <t>Pembinaan lembaga pelatihan kerja swasta</t>
  </si>
  <si>
    <t>Job fair/bursa kerja</t>
  </si>
  <si>
    <t>Penyediaan layanan terpadu pada calon pekerja migran</t>
  </si>
  <si>
    <t>Pencegahan perselisihan hubungan industrial, mogok kerja, dan penutupan persusahaan yang berakibat/berdampak pada kepentingan di 1 (satu) daerah kabupaten/kota</t>
  </si>
  <si>
    <t>Pelaksanaan operasional lembaga kerjasama tripartit daerah kabupaten/kota</t>
  </si>
  <si>
    <t xml:space="preserve">URUSAN PEMERINTAHAN PILIHAN </t>
  </si>
  <si>
    <t>USURAN PEMERINTAHAN BIDANG PERINDUSTRIAN</t>
  </si>
  <si>
    <t>Koordinasi, sinkronisasi, dan pelaksanaan pembangunan sarana dan prasarana industri</t>
  </si>
  <si>
    <t>Koordinasi, sinkronisasi, dan pelaksanaan pemberdayaan industri dan peran serta masyarakat</t>
  </si>
  <si>
    <t>Penyusunan rencana tenaga kerja mikro</t>
  </si>
  <si>
    <t>bulan</t>
  </si>
  <si>
    <t>Tersedianya adm perkantoran setiap bulan</t>
  </si>
  <si>
    <t>Persentase jml dok laporan kinerja dan keuangan yang tepat dan akuntabel</t>
  </si>
  <si>
    <t>Persentase tingkat kedisiplinan pegawi OPD</t>
  </si>
  <si>
    <t xml:space="preserve">Terpenuhinya sarana dan prasarana sesuai kebutuhan </t>
  </si>
  <si>
    <t>Terpenuhinya dok perencanaan pembangunan</t>
  </si>
  <si>
    <t>Jumlah Adm umum perangkat daerah tersedia</t>
  </si>
  <si>
    <t>Tersedianya komponen instalasi listrik/penerangan bangunan kantor disnakerin</t>
  </si>
  <si>
    <t>Tersedianya ATK Disnakerin Kab. Cilacap dan tersedianya peralatan dan perlengkapan kantor disnakerin</t>
  </si>
  <si>
    <t>Tersedianya makanan dan minuman pegawai disnakerin</t>
  </si>
  <si>
    <t>Tersedianya barang cetakan dan penggandaan disnakerin kab. Cilacap</t>
  </si>
  <si>
    <t>Terpenuhinya biaya rapat-rapat koordinasi dan konsultasi ke luar dan ke dalam daerah disnakerin kab cilacap</t>
  </si>
  <si>
    <t>Jumlah jasa penunjang urusan pemerintah daerah terpenuhi</t>
  </si>
  <si>
    <t>Terbayarnya jasa komunikasi, sumber daya air dan listrik</t>
  </si>
  <si>
    <t>Tersedianya bahan dan peralatan pembangunan</t>
  </si>
  <si>
    <t>Terbayarnya jasa honorarium PNS dan Non PNS Disnakerin Kab. Cilacap</t>
  </si>
  <si>
    <t>Terpenuhinya adm keuangan perangkat daerah</t>
  </si>
  <si>
    <t>Jumlah dokumen Administrasi Kepegawaian Perangkat Daerah</t>
  </si>
  <si>
    <t>Tersedianya pakaian seragam kantor</t>
  </si>
  <si>
    <t>Diikutinya diklat peningkatan kapasitas pegawai</t>
  </si>
  <si>
    <t>Jumlah Barang Milik Daerah Penunjang Urusan Pemerintah Daerah tersedia</t>
  </si>
  <si>
    <t>Tersedianya perlengkapan gedung kantor</t>
  </si>
  <si>
    <t>Jumlah Barang Milik Daerah Penunjang Urusan Pemerintahan Daerah terpelihara</t>
  </si>
  <si>
    <t>Terpeliharanya kendaraan operasional kantor disnakerin</t>
  </si>
  <si>
    <t>Terpeliharanya peralatan kantor Disnakerin</t>
  </si>
  <si>
    <t>Terpeliharnya gedung kantor Disnakerin</t>
  </si>
  <si>
    <t>Terpeliharanya perlengkapan kantor Disnakerin</t>
  </si>
  <si>
    <t>Jumlah dokumen Perencanaan, Penganggaran, dan Evaluasi Kinerja Perangkat Daerah</t>
  </si>
  <si>
    <t>Tersusunya Evaluasi dan Monitoring Sakip Disnakerin</t>
  </si>
  <si>
    <t>Tersusunnya Renja 2022 dan Renja perubahan 2021</t>
  </si>
  <si>
    <t>Cakupan tenaga kerja yang mendapatkan pelatihan berbasis kompetensi</t>
  </si>
  <si>
    <t>Jumlah dok rencana tenaga kerja (RTK)</t>
  </si>
  <si>
    <t>Cakupan tenaga kerja yang mendapatkan pelatihan kewirausahaan</t>
  </si>
  <si>
    <t>Jumlah pencaker yang dilatih berdasarkan unit kompetensi</t>
  </si>
  <si>
    <t>Meningkatnya keterampilan pencari kerja</t>
  </si>
  <si>
    <t>Tersedianya peralatan komputer dan peralatan cetak pasfor</t>
  </si>
  <si>
    <t>Jumlah lembaga pelatihan kerja swasta</t>
  </si>
  <si>
    <t>LPK</t>
  </si>
  <si>
    <t>orang</t>
  </si>
  <si>
    <t>Cakupan pekerja/buruh yang menjadi peserta prog BPJS Kesehatan</t>
  </si>
  <si>
    <t>Cakupan tenaga kerja terdaftar yang ditempatkan</t>
  </si>
  <si>
    <t>Cakupan pekerja/buruh yang menjadi peserta program BPJS Ketenagakerjaan</t>
  </si>
  <si>
    <t>Jumlah penerbitan rekomendasi izin lembaga penempatan tenaga kerja</t>
  </si>
  <si>
    <t>rekom</t>
  </si>
  <si>
    <t>Jumlah informasi lowongan kerja</t>
  </si>
  <si>
    <t>lowongan</t>
  </si>
  <si>
    <t>Terlayaninya pemohon AK-1 bagi pencaker</t>
  </si>
  <si>
    <t>Jumlah PMI terlindungi</t>
  </si>
  <si>
    <t>Terlayaninya dan terlindunginya pencaker ke luar negeri (TKI)</t>
  </si>
  <si>
    <t>Upah rill tenaga kerja (UMR)</t>
  </si>
  <si>
    <t>Jumlah perusahaan yang dibina</t>
  </si>
  <si>
    <t>perushn</t>
  </si>
  <si>
    <t>Terlaksananya koordinasi penentuan UMK</t>
  </si>
  <si>
    <t>Terlaksananya rapat sekretariat dan pembinaan ketenagakerjaan, terlaksananya kegiatan mayday, telaksananya sosialisasi UU Ketenagakerjaan, terlaksananya mediasi kasus ketenagakerjaan</t>
  </si>
  <si>
    <t>Persentase sentra industri terbina</t>
  </si>
  <si>
    <t>Jumlah IKM/Pelaku industri terbina</t>
  </si>
  <si>
    <t>IKM</t>
  </si>
  <si>
    <t>2.01.2.01.01.01.02</t>
  </si>
  <si>
    <t>2.01.2.01.01.01.10</t>
  </si>
  <si>
    <t>2.01.2.01.01.01.07</t>
  </si>
  <si>
    <t>Tersusunnya buku data ketenagakerjaan</t>
  </si>
  <si>
    <t>Pengawasan dan pengendalian LPTKS</t>
  </si>
  <si>
    <t>Terbinanya pengurus PPTKIS</t>
  </si>
  <si>
    <t>Terbinanya pengurus LPK</t>
  </si>
  <si>
    <t>Total</t>
  </si>
  <si>
    <t>Terlaksananya pelatihan keterampilan bagi kelompok industri kecil dan menengah, terlaksananya pendampingan teknis pelaku industri, terbina dan tersertifikasinya IKM gula semut, terlaksananya pelatihahan keterampilan bagi pelaku industri kreatif, terbinanya pelaku industri, tersertifikasinya gula organik</t>
  </si>
  <si>
    <t>2.01,2.01.01.02</t>
  </si>
  <si>
    <t>2.01.2.01.01.02.22</t>
  </si>
  <si>
    <t>2.01.2.01.01.02.24</t>
  </si>
  <si>
    <t>2.01.2.01.01.02.28</t>
  </si>
  <si>
    <t>2.01.2.01.01.02.23</t>
  </si>
  <si>
    <t>2.01.2.01.01.02.26</t>
  </si>
  <si>
    <t>2.01.2.01.01.07</t>
  </si>
  <si>
    <t>2.01.2.01.01.07.01</t>
  </si>
  <si>
    <t>2.01.2.01.01.07.02</t>
  </si>
  <si>
    <t>2.01.2.01.01.07.03</t>
  </si>
  <si>
    <t>2.01.2.01.01.15.01</t>
  </si>
  <si>
    <t>2.01.2.01.01.15.06</t>
  </si>
  <si>
    <t>2.01.2.01.01.15.03</t>
  </si>
  <si>
    <t>2.01.2.01.01.15.12</t>
  </si>
  <si>
    <t>2.01.2.01.01.16.02</t>
  </si>
  <si>
    <t>2.01.2.01.01.17.01</t>
  </si>
  <si>
    <t>2.01.2.01.01.17.13</t>
  </si>
  <si>
    <t>2.01.2.01.01.17.12</t>
  </si>
  <si>
    <t>2.01.2.01.01.17.10</t>
  </si>
  <si>
    <t>Revitalisasi rumah produksi gula semut</t>
  </si>
  <si>
    <t>unit</t>
  </si>
  <si>
    <t>kegiatan</t>
  </si>
  <si>
    <t>%</t>
  </si>
  <si>
    <t xml:space="preserve">  </t>
  </si>
  <si>
    <t>Rp</t>
  </si>
  <si>
    <t>Indikator Kinerja Program dan Subkegiatan</t>
  </si>
  <si>
    <t>Target Kinerja Renja PD Tahun Berjalan (Tahun 2021) yang dievaluasi sesuai Pemutahiran</t>
  </si>
  <si>
    <t>dok</t>
  </si>
  <si>
    <t>Program/Kegiatan/sub kegiatan versi Kepmen 050 3708 Tahun 2020</t>
  </si>
  <si>
    <t>-</t>
  </si>
  <si>
    <t>stel</t>
  </si>
  <si>
    <t>Rp (Ribu)
APBD Perubahan</t>
  </si>
  <si>
    <t xml:space="preserve">DINAS KETENAGAKERJAAN DAN PERINDUSTRIAN </t>
  </si>
  <si>
    <t>KABUPATEN CILACAP TAHUN 2021</t>
  </si>
  <si>
    <t>Rp (Ribu)
APBD Definitif</t>
  </si>
  <si>
    <t>orang, IKM, sentra</t>
  </si>
  <si>
    <t>EVALUASI RKPD TRIWULAN IV</t>
  </si>
  <si>
    <t>Realisasi Kinerja Tahun 2021 s.d Triwulan IV</t>
  </si>
  <si>
    <t>13=10+11</t>
  </si>
  <si>
    <t>16=15/6*100</t>
  </si>
  <si>
    <t>15=7+14</t>
  </si>
  <si>
    <t>14=13/8*100</t>
  </si>
</sst>
</file>

<file path=xl/styles.xml><?xml version="1.0" encoding="utf-8"?>
<styleSheet xmlns="http://schemas.openxmlformats.org/spreadsheetml/2006/main">
  <numFmts count="4">
    <numFmt numFmtId="41" formatCode="_(* #,##0_);_(* \(#,##0\);_(* &quot;-&quot;_);_(@_)"/>
    <numFmt numFmtId="44" formatCode="_(&quot;$&quot;* #,##0.00_);_(&quot;$&quot;* \(#,##0.00\);_(&quot;$&quot;* &quot;-&quot;??_);_(@_)"/>
    <numFmt numFmtId="43" formatCode="_(* #,##0.00_);_(* \(#,##0.00\);_(* &quot;-&quot;??_);_(@_)"/>
    <numFmt numFmtId="164" formatCode="_(* #,##0.00_);_(* \(#,##0.00\);_(* &quot;-&quot;_);_(@_)"/>
  </numFmts>
  <fonts count="22">
    <font>
      <sz val="11"/>
      <color theme="1"/>
      <name val="Calibri"/>
      <family val="2"/>
      <scheme val="minor"/>
    </font>
    <font>
      <sz val="9"/>
      <color theme="1"/>
      <name val="Bookman Old Style"/>
      <family val="1"/>
    </font>
    <font>
      <sz val="8"/>
      <color theme="1"/>
      <name val="Bookman Old Style"/>
      <family val="1"/>
    </font>
    <font>
      <b/>
      <sz val="8"/>
      <color theme="1"/>
      <name val="Bookman Old Style"/>
      <family val="1"/>
    </font>
    <font>
      <b/>
      <sz val="9"/>
      <color theme="1"/>
      <name val="Bookman Old Style"/>
      <family val="1"/>
    </font>
    <font>
      <sz val="13"/>
      <color theme="1"/>
      <name val="Bookman Old Style"/>
      <family val="1"/>
    </font>
    <font>
      <sz val="13"/>
      <name val="Bookman Old Style"/>
      <family val="1"/>
    </font>
    <font>
      <b/>
      <sz val="13"/>
      <color theme="1"/>
      <name val="Bookman Old Style"/>
      <family val="1"/>
    </font>
    <font>
      <b/>
      <sz val="13"/>
      <name val="Bookman Old Style"/>
      <family val="1"/>
    </font>
    <font>
      <b/>
      <sz val="13"/>
      <color theme="0"/>
      <name val="Bookman Old Style"/>
      <family val="1"/>
    </font>
    <font>
      <b/>
      <i/>
      <sz val="13"/>
      <color theme="1"/>
      <name val="Bookman Old Style"/>
      <family val="1"/>
    </font>
    <font>
      <sz val="13"/>
      <color indexed="8"/>
      <name val="Bookman Old Style"/>
      <family val="1"/>
    </font>
    <font>
      <sz val="13"/>
      <color theme="0"/>
      <name val="Bookman Old Style"/>
      <family val="1"/>
    </font>
    <font>
      <b/>
      <sz val="13"/>
      <color indexed="8"/>
      <name val="Bookman Old Style"/>
      <family val="1"/>
    </font>
    <font>
      <b/>
      <sz val="14"/>
      <color theme="1"/>
      <name val="Bookman Old Style"/>
      <family val="1"/>
    </font>
    <font>
      <b/>
      <sz val="11"/>
      <color theme="1"/>
      <name val="Bookman Old Style"/>
      <family val="1"/>
    </font>
    <font>
      <sz val="8"/>
      <name val="Bookman Old Style"/>
      <family val="1"/>
    </font>
    <font>
      <b/>
      <sz val="8"/>
      <name val="Bookman Old Style"/>
      <family val="1"/>
    </font>
    <font>
      <sz val="11"/>
      <color theme="1"/>
      <name val="Calibri"/>
      <family val="2"/>
      <scheme val="minor"/>
    </font>
    <font>
      <b/>
      <sz val="12"/>
      <color theme="1"/>
      <name val="Bookman Old Style"/>
      <family val="1"/>
    </font>
    <font>
      <b/>
      <sz val="13"/>
      <color theme="0" tint="-4.9989318521683403E-2"/>
      <name val="Bookman Old Style"/>
      <family val="1"/>
    </font>
    <font>
      <sz val="9"/>
      <color theme="0"/>
      <name val="Bookman Old Style"/>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8" fillId="0" borderId="0" applyFont="0" applyFill="0" applyBorder="0" applyAlignment="0" applyProtection="0"/>
  </cellStyleXfs>
  <cellXfs count="292">
    <xf numFmtId="0" fontId="0" fillId="0" borderId="0" xfId="0"/>
    <xf numFmtId="0" fontId="2" fillId="0" borderId="0" xfId="0" applyFont="1"/>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xf numFmtId="0" fontId="3" fillId="4" borderId="0" xfId="0" applyFont="1" applyFill="1"/>
    <xf numFmtId="41" fontId="1" fillId="0" borderId="0" xfId="0" applyNumberFormat="1" applyFont="1" applyAlignment="1">
      <alignment vertical="top"/>
    </xf>
    <xf numFmtId="0" fontId="3" fillId="0" borderId="0" xfId="0" applyFont="1" applyAlignment="1">
      <alignment vertical="top"/>
    </xf>
    <xf numFmtId="0" fontId="2" fillId="0" borderId="0" xfId="0" applyFont="1" applyAlignment="1">
      <alignment vertical="top"/>
    </xf>
    <xf numFmtId="0" fontId="4" fillId="4" borderId="0" xfId="0" applyFont="1" applyFill="1" applyAlignment="1">
      <alignment vertical="top"/>
    </xf>
    <xf numFmtId="0" fontId="4" fillId="0" borderId="0" xfId="0" applyFont="1" applyAlignment="1">
      <alignment vertical="top"/>
    </xf>
    <xf numFmtId="0" fontId="1" fillId="0" borderId="0" xfId="0" applyFont="1" applyAlignment="1">
      <alignment vertical="top"/>
    </xf>
    <xf numFmtId="0" fontId="3" fillId="4" borderId="0" xfId="0" applyFont="1" applyFill="1" applyAlignment="1">
      <alignment vertical="top"/>
    </xf>
    <xf numFmtId="0" fontId="2" fillId="0" borderId="0" xfId="0" applyFont="1" applyAlignment="1">
      <alignment horizontal="center"/>
    </xf>
    <xf numFmtId="41" fontId="2" fillId="2" borderId="0" xfId="0" applyNumberFormat="1" applyFont="1" applyFill="1"/>
    <xf numFmtId="0" fontId="1" fillId="2" borderId="0" xfId="0" applyFont="1" applyFill="1" applyAlignment="1">
      <alignment horizontal="center"/>
    </xf>
    <xf numFmtId="0" fontId="2" fillId="2" borderId="0" xfId="0" applyFont="1" applyFill="1"/>
    <xf numFmtId="41" fontId="1" fillId="0" borderId="0" xfId="0" applyNumberFormat="1" applyFont="1"/>
    <xf numFmtId="0" fontId="5" fillId="2" borderId="8" xfId="0" applyFont="1" applyFill="1" applyBorder="1" applyAlignment="1">
      <alignment horizontal="center" vertical="center"/>
    </xf>
    <xf numFmtId="41" fontId="5" fillId="2" borderId="8" xfId="0" applyNumberFormat="1" applyFont="1" applyFill="1" applyBorder="1" applyAlignment="1">
      <alignment horizontal="center" vertical="center" wrapText="1"/>
    </xf>
    <xf numFmtId="0" fontId="6" fillId="2" borderId="8" xfId="0" applyFont="1" applyFill="1" applyBorder="1" applyAlignment="1">
      <alignment horizontal="center" vertical="center"/>
    </xf>
    <xf numFmtId="41" fontId="6" fillId="2" borderId="8" xfId="0" applyNumberFormat="1" applyFont="1" applyFill="1" applyBorder="1" applyAlignment="1">
      <alignment horizontal="center" vertical="center" wrapText="1"/>
    </xf>
    <xf numFmtId="164" fontId="5" fillId="2" borderId="8" xfId="0" applyNumberFormat="1" applyFont="1" applyFill="1" applyBorder="1" applyAlignment="1">
      <alignment horizontal="center" vertical="center"/>
    </xf>
    <xf numFmtId="164" fontId="5" fillId="2" borderId="8" xfId="0" applyNumberFormat="1"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7" fillId="0" borderId="8" xfId="0" applyFont="1" applyBorder="1" applyAlignment="1">
      <alignment horizontal="center"/>
    </xf>
    <xf numFmtId="0" fontId="7" fillId="0" borderId="6" xfId="0" applyFont="1" applyBorder="1" applyAlignment="1">
      <alignment horizontal="left"/>
    </xf>
    <xf numFmtId="0" fontId="7" fillId="0" borderId="5" xfId="0" applyFont="1" applyBorder="1" applyAlignment="1">
      <alignment horizontal="center"/>
    </xf>
    <xf numFmtId="0" fontId="7" fillId="0" borderId="7" xfId="0" applyFont="1" applyBorder="1" applyAlignment="1">
      <alignment horizontal="center"/>
    </xf>
    <xf numFmtId="0" fontId="7" fillId="2" borderId="5" xfId="0" applyFont="1" applyFill="1" applyBorder="1" applyAlignment="1">
      <alignment horizontal="center"/>
    </xf>
    <xf numFmtId="41" fontId="7" fillId="2" borderId="7" xfId="0" applyNumberFormat="1" applyFont="1" applyFill="1" applyBorder="1" applyAlignment="1">
      <alignment horizontal="center"/>
    </xf>
    <xf numFmtId="41" fontId="7" fillId="2" borderId="6" xfId="0" applyNumberFormat="1"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vertical="top"/>
    </xf>
    <xf numFmtId="0" fontId="7" fillId="2" borderId="8" xfId="0" applyFont="1" applyFill="1" applyBorder="1"/>
    <xf numFmtId="41" fontId="7" fillId="2" borderId="8" xfId="0" applyNumberFormat="1" applyFont="1" applyFill="1" applyBorder="1" applyAlignment="1">
      <alignment horizontal="left"/>
    </xf>
    <xf numFmtId="41" fontId="7" fillId="2" borderId="8" xfId="0" applyNumberFormat="1" applyFont="1" applyFill="1" applyBorder="1"/>
    <xf numFmtId="41" fontId="7" fillId="0" borderId="8" xfId="0" applyNumberFormat="1" applyFont="1" applyBorder="1"/>
    <xf numFmtId="0" fontId="8" fillId="0" borderId="8" xfId="0" applyFont="1" applyBorder="1"/>
    <xf numFmtId="41" fontId="8" fillId="0" borderId="8" xfId="0" applyNumberFormat="1" applyFont="1" applyBorder="1"/>
    <xf numFmtId="0" fontId="7" fillId="0" borderId="5" xfId="0" applyFont="1" applyBorder="1" applyAlignment="1">
      <alignment horizontal="center" vertical="center"/>
    </xf>
    <xf numFmtId="41" fontId="7" fillId="0" borderId="7"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7" xfId="0" applyNumberFormat="1" applyFont="1" applyBorder="1"/>
    <xf numFmtId="0" fontId="7" fillId="0" borderId="7" xfId="0" applyFont="1" applyBorder="1" applyAlignment="1">
      <alignment horizontal="center" vertical="center"/>
    </xf>
    <xf numFmtId="0" fontId="7" fillId="0" borderId="8" xfId="0" applyFont="1" applyBorder="1" applyAlignment="1">
      <alignment vertical="top"/>
    </xf>
    <xf numFmtId="0" fontId="7" fillId="0" borderId="8" xfId="0" applyFont="1" applyBorder="1" applyAlignment="1">
      <alignment horizontal="left" vertical="top"/>
    </xf>
    <xf numFmtId="0" fontId="7" fillId="0" borderId="8" xfId="0" applyFont="1" applyBorder="1" applyAlignment="1">
      <alignment vertical="top" wrapText="1"/>
    </xf>
    <xf numFmtId="0" fontId="7" fillId="0" borderId="8" xfId="0" applyFont="1" applyBorder="1" applyAlignment="1">
      <alignment horizontal="center" vertical="top"/>
    </xf>
    <xf numFmtId="0" fontId="7" fillId="2" borderId="8" xfId="0" applyFont="1" applyFill="1" applyBorder="1" applyAlignment="1">
      <alignment horizontal="center" vertical="top"/>
    </xf>
    <xf numFmtId="41" fontId="7" fillId="2" borderId="8" xfId="0" applyNumberFormat="1" applyFont="1" applyFill="1" applyBorder="1" applyAlignment="1">
      <alignment vertical="top"/>
    </xf>
    <xf numFmtId="0" fontId="7" fillId="2" borderId="8" xfId="0" applyFont="1" applyFill="1" applyBorder="1" applyAlignment="1">
      <alignment vertical="top"/>
    </xf>
    <xf numFmtId="41" fontId="7" fillId="0" borderId="8" xfId="0" applyNumberFormat="1" applyFont="1" applyBorder="1" applyAlignment="1">
      <alignment vertical="top"/>
    </xf>
    <xf numFmtId="0" fontId="7" fillId="4" borderId="1" xfId="0" applyFont="1" applyFill="1" applyBorder="1" applyAlignment="1">
      <alignment vertical="top" wrapText="1"/>
    </xf>
    <xf numFmtId="0" fontId="10" fillId="4" borderId="1" xfId="0" applyFont="1" applyFill="1" applyBorder="1" applyAlignment="1">
      <alignment vertical="top" wrapText="1"/>
    </xf>
    <xf numFmtId="0" fontId="7" fillId="4" borderId="1" xfId="0" applyFont="1" applyFill="1" applyBorder="1" applyAlignment="1">
      <alignment horizontal="center" vertical="top"/>
    </xf>
    <xf numFmtId="41" fontId="7" fillId="4" borderId="1" xfId="0" applyNumberFormat="1" applyFont="1" applyFill="1" applyBorder="1" applyAlignment="1">
      <alignment vertical="top"/>
    </xf>
    <xf numFmtId="0" fontId="7" fillId="4" borderId="1" xfId="0" applyFont="1" applyFill="1" applyBorder="1" applyAlignment="1">
      <alignment vertical="top"/>
    </xf>
    <xf numFmtId="41" fontId="7" fillId="4" borderId="1" xfId="0" applyNumberFormat="1" applyFont="1" applyFill="1" applyBorder="1" applyAlignment="1">
      <alignment horizontal="center" vertical="top"/>
    </xf>
    <xf numFmtId="0" fontId="7" fillId="4" borderId="9" xfId="0" applyFont="1" applyFill="1" applyBorder="1" applyAlignment="1">
      <alignment vertical="top" wrapText="1"/>
    </xf>
    <xf numFmtId="0" fontId="10" fillId="4" borderId="9" xfId="0" applyFont="1" applyFill="1" applyBorder="1" applyAlignment="1">
      <alignment horizontal="left" vertical="top" wrapText="1"/>
    </xf>
    <xf numFmtId="0" fontId="7" fillId="4" borderId="9" xfId="0" applyFont="1" applyFill="1" applyBorder="1" applyAlignment="1">
      <alignment horizontal="center" vertical="top"/>
    </xf>
    <xf numFmtId="41" fontId="9" fillId="4" borderId="9" xfId="0" applyNumberFormat="1" applyFont="1" applyFill="1" applyBorder="1" applyAlignment="1">
      <alignment vertical="top"/>
    </xf>
    <xf numFmtId="9" fontId="7" fillId="4" borderId="9" xfId="0" applyNumberFormat="1" applyFont="1" applyFill="1" applyBorder="1" applyAlignment="1">
      <alignment horizontal="center" vertical="top"/>
    </xf>
    <xf numFmtId="41" fontId="7" fillId="4" borderId="9" xfId="0" applyNumberFormat="1" applyFont="1" applyFill="1" applyBorder="1" applyAlignment="1">
      <alignment vertical="top"/>
    </xf>
    <xf numFmtId="0" fontId="7" fillId="4" borderId="9" xfId="0" applyFont="1" applyFill="1" applyBorder="1" applyAlignment="1">
      <alignment vertical="top"/>
    </xf>
    <xf numFmtId="0" fontId="10" fillId="4" borderId="9" xfId="0" applyFont="1" applyFill="1" applyBorder="1" applyAlignment="1">
      <alignment vertical="top" wrapText="1"/>
    </xf>
    <xf numFmtId="0" fontId="7" fillId="4" borderId="15" xfId="0" applyFont="1" applyFill="1" applyBorder="1" applyAlignment="1">
      <alignment vertical="top" wrapText="1"/>
    </xf>
    <xf numFmtId="0" fontId="10" fillId="4" borderId="15" xfId="0" applyFont="1" applyFill="1" applyBorder="1" applyAlignment="1">
      <alignment vertical="top" wrapText="1"/>
    </xf>
    <xf numFmtId="0" fontId="7" fillId="4" borderId="15" xfId="0" applyFont="1" applyFill="1" applyBorder="1" applyAlignment="1">
      <alignment horizontal="center" vertical="top"/>
    </xf>
    <xf numFmtId="41" fontId="7" fillId="4" borderId="15" xfId="0" applyNumberFormat="1" applyFont="1" applyFill="1" applyBorder="1" applyAlignment="1">
      <alignment vertical="top"/>
    </xf>
    <xf numFmtId="0" fontId="7" fillId="4" borderId="15" xfId="0" applyFont="1" applyFill="1" applyBorder="1" applyAlignment="1">
      <alignment vertical="top"/>
    </xf>
    <xf numFmtId="0" fontId="5" fillId="0" borderId="8" xfId="0" applyFont="1" applyBorder="1" applyAlignment="1">
      <alignment vertical="top"/>
    </xf>
    <xf numFmtId="0" fontId="5" fillId="0" borderId="8" xfId="0" applyFont="1" applyBorder="1" applyAlignment="1">
      <alignment horizontal="left" vertical="top"/>
    </xf>
    <xf numFmtId="0" fontId="11" fillId="2" borderId="8" xfId="0" applyNumberFormat="1" applyFont="1" applyFill="1" applyBorder="1" applyAlignment="1" applyProtection="1">
      <alignment horizontal="left" vertical="top" wrapText="1"/>
    </xf>
    <xf numFmtId="0" fontId="5" fillId="0" borderId="8" xfId="0" applyFont="1" applyBorder="1" applyAlignment="1">
      <alignment horizontal="left" vertical="top" wrapText="1"/>
    </xf>
    <xf numFmtId="0" fontId="5" fillId="0" borderId="8" xfId="0" applyFont="1" applyBorder="1" applyAlignment="1">
      <alignment horizontal="center" vertical="top"/>
    </xf>
    <xf numFmtId="0" fontId="12" fillId="2" borderId="8" xfId="0" applyFont="1" applyFill="1" applyBorder="1" applyAlignment="1">
      <alignment horizontal="center" vertical="top"/>
    </xf>
    <xf numFmtId="0" fontId="5" fillId="2" borderId="8" xfId="0" applyFont="1" applyFill="1" applyBorder="1" applyAlignment="1">
      <alignment horizontal="center" vertical="top"/>
    </xf>
    <xf numFmtId="41" fontId="5" fillId="2" borderId="8" xfId="0" applyNumberFormat="1" applyFont="1" applyFill="1" applyBorder="1" applyAlignment="1">
      <alignment horizontal="center" vertical="top"/>
    </xf>
    <xf numFmtId="41" fontId="5" fillId="0" borderId="8" xfId="0" applyNumberFormat="1" applyFont="1" applyBorder="1" applyAlignment="1">
      <alignment vertical="top"/>
    </xf>
    <xf numFmtId="0" fontId="5" fillId="2" borderId="8" xfId="0" applyFont="1" applyFill="1" applyBorder="1" applyAlignment="1">
      <alignment vertical="top"/>
    </xf>
    <xf numFmtId="41" fontId="5" fillId="2" borderId="8" xfId="0" applyNumberFormat="1" applyFont="1" applyFill="1" applyBorder="1" applyAlignment="1">
      <alignment vertical="top"/>
    </xf>
    <xf numFmtId="0" fontId="5" fillId="0" borderId="8" xfId="0" applyFont="1" applyBorder="1" applyAlignment="1">
      <alignment vertical="top" wrapText="1"/>
    </xf>
    <xf numFmtId="0" fontId="5" fillId="0" borderId="8" xfId="0" applyFont="1" applyBorder="1"/>
    <xf numFmtId="0" fontId="11" fillId="3" borderId="8" xfId="0" applyNumberFormat="1" applyFont="1" applyFill="1" applyBorder="1" applyAlignment="1" applyProtection="1">
      <alignment horizontal="left" vertical="top" wrapText="1"/>
    </xf>
    <xf numFmtId="41" fontId="12" fillId="2" borderId="8" xfId="0" applyNumberFormat="1" applyFont="1" applyFill="1" applyBorder="1" applyAlignment="1">
      <alignment vertical="top"/>
    </xf>
    <xf numFmtId="0" fontId="5" fillId="0" borderId="8" xfId="0" applyFont="1" applyBorder="1" applyAlignment="1">
      <alignment horizontal="left"/>
    </xf>
    <xf numFmtId="0" fontId="7" fillId="0" borderId="8" xfId="0" applyFont="1" applyBorder="1" applyAlignment="1">
      <alignment wrapText="1"/>
    </xf>
    <xf numFmtId="0" fontId="5" fillId="0" borderId="8" xfId="0" applyFont="1" applyBorder="1" applyAlignment="1">
      <alignment horizontal="center"/>
    </xf>
    <xf numFmtId="0" fontId="5" fillId="2" borderId="8" xfId="0" applyFont="1" applyFill="1" applyBorder="1" applyAlignment="1">
      <alignment horizontal="center"/>
    </xf>
    <xf numFmtId="41" fontId="5" fillId="2" borderId="8" xfId="0" applyNumberFormat="1" applyFont="1" applyFill="1" applyBorder="1"/>
    <xf numFmtId="0" fontId="5" fillId="2" borderId="8" xfId="0" applyFont="1" applyFill="1" applyBorder="1"/>
    <xf numFmtId="41" fontId="5" fillId="0" borderId="8" xfId="0" applyNumberFormat="1" applyFont="1" applyBorder="1"/>
    <xf numFmtId="0" fontId="5" fillId="0" borderId="16" xfId="0" applyFont="1" applyBorder="1"/>
    <xf numFmtId="0" fontId="5" fillId="0" borderId="16" xfId="0" applyFont="1" applyBorder="1" applyAlignment="1">
      <alignment horizontal="left"/>
    </xf>
    <xf numFmtId="0" fontId="7" fillId="0" borderId="16" xfId="0" applyFont="1" applyBorder="1" applyAlignment="1">
      <alignment vertical="top" wrapText="1"/>
    </xf>
    <xf numFmtId="0" fontId="8" fillId="0" borderId="16" xfId="0" applyFont="1" applyBorder="1" applyAlignment="1">
      <alignment vertical="top" wrapText="1"/>
    </xf>
    <xf numFmtId="0" fontId="7" fillId="0" borderId="16" xfId="0" applyFont="1" applyBorder="1" applyAlignment="1">
      <alignment horizontal="center" vertical="top"/>
    </xf>
    <xf numFmtId="0" fontId="7" fillId="2" borderId="16" xfId="0" applyFont="1" applyFill="1" applyBorder="1" applyAlignment="1">
      <alignment horizontal="center" vertical="top"/>
    </xf>
    <xf numFmtId="41" fontId="7" fillId="2" borderId="16" xfId="0" applyNumberFormat="1" applyFont="1" applyFill="1" applyBorder="1" applyAlignment="1">
      <alignment vertical="top"/>
    </xf>
    <xf numFmtId="0" fontId="7" fillId="2" borderId="16" xfId="0" applyFont="1" applyFill="1" applyBorder="1" applyAlignment="1">
      <alignment vertical="top"/>
    </xf>
    <xf numFmtId="0" fontId="7" fillId="0" borderId="16" xfId="0" applyFont="1" applyBorder="1" applyAlignment="1">
      <alignment vertical="top"/>
    </xf>
    <xf numFmtId="41" fontId="7" fillId="0" borderId="16" xfId="0" applyNumberFormat="1" applyFont="1" applyBorder="1" applyAlignment="1">
      <alignment vertical="top"/>
    </xf>
    <xf numFmtId="0" fontId="5" fillId="0" borderId="15" xfId="0" applyFont="1" applyBorder="1"/>
    <xf numFmtId="0" fontId="5" fillId="0" borderId="15" xfId="0" applyFont="1" applyBorder="1" applyAlignment="1">
      <alignment horizontal="left"/>
    </xf>
    <xf numFmtId="0" fontId="5" fillId="0" borderId="15" xfId="0" applyFont="1" applyBorder="1" applyAlignment="1">
      <alignment vertical="top" wrapText="1"/>
    </xf>
    <xf numFmtId="0" fontId="5" fillId="0" borderId="15" xfId="0" applyFont="1" applyBorder="1" applyAlignment="1">
      <alignment horizontal="left" vertical="top" wrapText="1"/>
    </xf>
    <xf numFmtId="0" fontId="5" fillId="0" borderId="15" xfId="0" applyFont="1" applyBorder="1" applyAlignment="1">
      <alignment horizontal="center" vertical="top"/>
    </xf>
    <xf numFmtId="0" fontId="12" fillId="2" borderId="15" xfId="0" applyFont="1" applyFill="1" applyBorder="1" applyAlignment="1">
      <alignment horizontal="center" vertical="top"/>
    </xf>
    <xf numFmtId="41" fontId="12" fillId="2" borderId="15" xfId="0" applyNumberFormat="1" applyFont="1" applyFill="1" applyBorder="1" applyAlignment="1">
      <alignment vertical="top"/>
    </xf>
    <xf numFmtId="0" fontId="5" fillId="2" borderId="15" xfId="0" applyFont="1" applyFill="1" applyBorder="1" applyAlignment="1">
      <alignment horizontal="center" vertical="top"/>
    </xf>
    <xf numFmtId="41" fontId="5" fillId="2" borderId="15" xfId="0" applyNumberFormat="1" applyFont="1" applyFill="1" applyBorder="1" applyAlignment="1">
      <alignment vertical="top"/>
    </xf>
    <xf numFmtId="0" fontId="5" fillId="2" borderId="15" xfId="0" applyFont="1" applyFill="1" applyBorder="1" applyAlignment="1">
      <alignment vertical="top"/>
    </xf>
    <xf numFmtId="0" fontId="5" fillId="0" borderId="15" xfId="0" applyFont="1" applyBorder="1" applyAlignment="1">
      <alignment vertical="top"/>
    </xf>
    <xf numFmtId="41" fontId="5" fillId="0" borderId="15" xfId="0" applyNumberFormat="1" applyFont="1" applyBorder="1" applyAlignment="1">
      <alignment vertical="top"/>
    </xf>
    <xf numFmtId="0" fontId="8" fillId="0" borderId="8" xfId="0" applyFont="1" applyBorder="1" applyAlignment="1">
      <alignment horizontal="left" vertical="top" wrapText="1"/>
    </xf>
    <xf numFmtId="0" fontId="8" fillId="0" borderId="1" xfId="0" applyFont="1" applyBorder="1" applyAlignment="1">
      <alignment vertical="top" wrapText="1"/>
    </xf>
    <xf numFmtId="0" fontId="13" fillId="3" borderId="8" xfId="0" applyNumberFormat="1" applyFont="1" applyFill="1" applyBorder="1" applyAlignment="1" applyProtection="1">
      <alignment horizontal="left" vertical="top" wrapText="1"/>
    </xf>
    <xf numFmtId="0" fontId="8" fillId="0" borderId="8" xfId="0" applyFont="1" applyBorder="1" applyAlignment="1">
      <alignment vertical="top" wrapText="1"/>
    </xf>
    <xf numFmtId="0" fontId="7" fillId="4" borderId="8" xfId="0" applyFont="1" applyFill="1" applyBorder="1" applyAlignment="1">
      <alignment vertical="top"/>
    </xf>
    <xf numFmtId="0" fontId="7" fillId="4" borderId="8" xfId="0" applyFont="1" applyFill="1" applyBorder="1" applyAlignment="1">
      <alignment horizontal="left" vertical="top" wrapText="1"/>
    </xf>
    <xf numFmtId="0" fontId="10" fillId="4" borderId="8" xfId="0" applyFont="1" applyFill="1" applyBorder="1" applyAlignment="1">
      <alignment vertical="top" wrapText="1"/>
    </xf>
    <xf numFmtId="0" fontId="7" fillId="4" borderId="8" xfId="0" applyFont="1" applyFill="1" applyBorder="1" applyAlignment="1">
      <alignment horizontal="center" vertical="top"/>
    </xf>
    <xf numFmtId="41" fontId="7" fillId="4" borderId="8" xfId="0" applyNumberFormat="1" applyFont="1" applyFill="1" applyBorder="1" applyAlignment="1">
      <alignment vertical="top"/>
    </xf>
    <xf numFmtId="0" fontId="7" fillId="4" borderId="8" xfId="0" applyFont="1" applyFill="1" applyBorder="1" applyAlignment="1">
      <alignment vertical="top" wrapText="1"/>
    </xf>
    <xf numFmtId="0" fontId="7" fillId="0" borderId="8" xfId="0" applyFont="1" applyBorder="1" applyAlignment="1">
      <alignment horizontal="left" vertical="top" wrapText="1"/>
    </xf>
    <xf numFmtId="44" fontId="7" fillId="4" borderId="9" xfId="0" applyNumberFormat="1" applyFont="1" applyFill="1" applyBorder="1" applyAlignment="1">
      <alignment vertical="top"/>
    </xf>
    <xf numFmtId="9" fontId="7" fillId="4" borderId="15" xfId="0" applyNumberFormat="1" applyFont="1" applyFill="1" applyBorder="1" applyAlignment="1">
      <alignment horizontal="center" vertical="top"/>
    </xf>
    <xf numFmtId="0" fontId="10" fillId="4" borderId="8" xfId="0" applyFont="1" applyFill="1" applyBorder="1" applyAlignment="1">
      <alignment vertical="top"/>
    </xf>
    <xf numFmtId="0" fontId="7" fillId="0" borderId="15" xfId="0" applyFont="1" applyBorder="1" applyAlignment="1">
      <alignment vertical="top"/>
    </xf>
    <xf numFmtId="0" fontId="7" fillId="0" borderId="15" xfId="0" applyFont="1" applyBorder="1" applyAlignment="1">
      <alignment vertical="top" wrapText="1"/>
    </xf>
    <xf numFmtId="0" fontId="7" fillId="0" borderId="15" xfId="0" applyFont="1" applyBorder="1" applyAlignment="1">
      <alignment horizontal="center" vertical="top"/>
    </xf>
    <xf numFmtId="0" fontId="7" fillId="2" borderId="15" xfId="0" applyFont="1" applyFill="1" applyBorder="1" applyAlignment="1">
      <alignment horizontal="center" vertical="top"/>
    </xf>
    <xf numFmtId="41" fontId="7" fillId="2" borderId="15" xfId="0" applyNumberFormat="1" applyFont="1" applyFill="1" applyBorder="1" applyAlignment="1">
      <alignment vertical="top"/>
    </xf>
    <xf numFmtId="41" fontId="7" fillId="0" borderId="15" xfId="0" applyNumberFormat="1" applyFont="1" applyBorder="1" applyAlignment="1">
      <alignment vertical="top"/>
    </xf>
    <xf numFmtId="0" fontId="7" fillId="2" borderId="15" xfId="0" applyFont="1" applyFill="1" applyBorder="1" applyAlignment="1">
      <alignment vertical="top"/>
    </xf>
    <xf numFmtId="0" fontId="10" fillId="4" borderId="8" xfId="0" applyFont="1" applyFill="1" applyBorder="1" applyAlignment="1">
      <alignment horizontal="left" vertical="top" wrapText="1"/>
    </xf>
    <xf numFmtId="0" fontId="9" fillId="2" borderId="8" xfId="0" applyFont="1" applyFill="1" applyBorder="1" applyAlignment="1">
      <alignment horizontal="center" vertical="top"/>
    </xf>
    <xf numFmtId="41" fontId="9" fillId="2" borderId="8" xfId="0" applyNumberFormat="1" applyFont="1" applyFill="1" applyBorder="1" applyAlignment="1">
      <alignment vertical="top"/>
    </xf>
    <xf numFmtId="0" fontId="7" fillId="0" borderId="8" xfId="0" applyFont="1" applyBorder="1" applyAlignment="1">
      <alignment horizontal="center" vertical="top" wrapText="1"/>
    </xf>
    <xf numFmtId="0" fontId="5" fillId="0" borderId="8" xfId="0" applyFont="1" applyBorder="1" applyAlignment="1">
      <alignment horizontal="center" vertical="top" wrapText="1"/>
    </xf>
    <xf numFmtId="0" fontId="7" fillId="4" borderId="1" xfId="0" applyFont="1" applyFill="1" applyBorder="1" applyAlignment="1">
      <alignment horizontal="center" vertical="top"/>
    </xf>
    <xf numFmtId="0" fontId="7" fillId="4" borderId="1" xfId="0" applyFont="1" applyFill="1" applyBorder="1" applyAlignment="1">
      <alignment horizontal="center" vertical="top"/>
    </xf>
    <xf numFmtId="0" fontId="6" fillId="2" borderId="8" xfId="0" applyFont="1" applyFill="1" applyBorder="1" applyAlignment="1">
      <alignment horizontal="center" vertical="top"/>
    </xf>
    <xf numFmtId="41" fontId="15" fillId="0" borderId="8" xfId="0" applyNumberFormat="1" applyFont="1" applyBorder="1" applyAlignment="1">
      <alignment vertical="top"/>
    </xf>
    <xf numFmtId="41" fontId="5" fillId="2" borderId="8" xfId="0" quotePrefix="1" applyNumberFormat="1" applyFont="1" applyFill="1" applyBorder="1" applyAlignment="1">
      <alignment horizontal="right" vertical="top"/>
    </xf>
    <xf numFmtId="2"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2" fontId="8" fillId="0" borderId="8" xfId="0" applyNumberFormat="1" applyFont="1" applyBorder="1" applyAlignment="1">
      <alignment horizontal="center" vertical="center"/>
    </xf>
    <xf numFmtId="0" fontId="8" fillId="0" borderId="8" xfId="0" applyFont="1" applyBorder="1" applyAlignment="1">
      <alignment horizontal="center" vertical="center"/>
    </xf>
    <xf numFmtId="2" fontId="8" fillId="0" borderId="8" xfId="0" applyNumberFormat="1" applyFont="1" applyBorder="1" applyAlignment="1">
      <alignment vertical="top"/>
    </xf>
    <xf numFmtId="0" fontId="8" fillId="0" borderId="8" xfId="0" applyFont="1" applyBorder="1" applyAlignment="1">
      <alignment vertical="top"/>
    </xf>
    <xf numFmtId="0" fontId="8" fillId="4" borderId="1" xfId="0" applyNumberFormat="1" applyFont="1" applyFill="1" applyBorder="1" applyAlignment="1">
      <alignment horizontal="center" vertical="top"/>
    </xf>
    <xf numFmtId="2" fontId="8" fillId="4" borderId="1" xfId="0" applyNumberFormat="1" applyFont="1" applyFill="1" applyBorder="1" applyAlignment="1">
      <alignment vertical="top"/>
    </xf>
    <xf numFmtId="0" fontId="8" fillId="4" borderId="9" xfId="0" applyFont="1" applyFill="1" applyBorder="1" applyAlignment="1">
      <alignment vertical="top"/>
    </xf>
    <xf numFmtId="0" fontId="8" fillId="4" borderId="15" xfId="0" applyFont="1" applyFill="1" applyBorder="1" applyAlignment="1">
      <alignment vertical="top"/>
    </xf>
    <xf numFmtId="2" fontId="6" fillId="0" borderId="8" xfId="0" applyNumberFormat="1" applyFont="1" applyBorder="1" applyAlignment="1">
      <alignment vertical="top"/>
    </xf>
    <xf numFmtId="2" fontId="6" fillId="0" borderId="8" xfId="0" applyNumberFormat="1" applyFont="1" applyBorder="1"/>
    <xf numFmtId="0" fontId="6" fillId="0" borderId="8" xfId="0" applyFont="1" applyBorder="1"/>
    <xf numFmtId="2" fontId="8" fillId="0" borderId="16" xfId="0" applyNumberFormat="1" applyFont="1" applyBorder="1" applyAlignment="1">
      <alignment vertical="top"/>
    </xf>
    <xf numFmtId="2" fontId="6" fillId="0" borderId="15" xfId="0" applyNumberFormat="1" applyFont="1" applyBorder="1" applyAlignment="1">
      <alignment vertical="top"/>
    </xf>
    <xf numFmtId="0" fontId="6" fillId="0" borderId="8" xfId="0" applyFont="1" applyBorder="1" applyAlignment="1">
      <alignment vertical="top"/>
    </xf>
    <xf numFmtId="2" fontId="8" fillId="4" borderId="8" xfId="0" applyNumberFormat="1" applyFont="1" applyFill="1" applyBorder="1" applyAlignment="1">
      <alignment vertical="top"/>
    </xf>
    <xf numFmtId="2" fontId="8" fillId="4" borderId="9" xfId="0" applyNumberFormat="1" applyFont="1" applyFill="1" applyBorder="1" applyAlignment="1">
      <alignment vertical="top"/>
    </xf>
    <xf numFmtId="44" fontId="8" fillId="4" borderId="9" xfId="0" applyNumberFormat="1" applyFont="1" applyFill="1" applyBorder="1" applyAlignment="1">
      <alignment vertical="top"/>
    </xf>
    <xf numFmtId="2" fontId="8" fillId="4" borderId="15" xfId="0" applyNumberFormat="1" applyFont="1" applyFill="1" applyBorder="1" applyAlignment="1">
      <alignment vertical="top"/>
    </xf>
    <xf numFmtId="2" fontId="8" fillId="0" borderId="15" xfId="0" applyNumberFormat="1" applyFont="1" applyBorder="1" applyAlignment="1">
      <alignment vertical="top"/>
    </xf>
    <xf numFmtId="2" fontId="16" fillId="0" borderId="0" xfId="0" applyNumberFormat="1" applyFont="1"/>
    <xf numFmtId="0" fontId="16" fillId="0" borderId="0" xfId="0" applyFont="1"/>
    <xf numFmtId="0" fontId="8" fillId="2" borderId="5" xfId="0" applyFont="1" applyFill="1" applyBorder="1" applyAlignment="1">
      <alignment horizontal="center"/>
    </xf>
    <xf numFmtId="41" fontId="8" fillId="2" borderId="7" xfId="0" applyNumberFormat="1" applyFont="1" applyFill="1" applyBorder="1" applyAlignment="1">
      <alignment horizontal="center"/>
    </xf>
    <xf numFmtId="0" fontId="8" fillId="2" borderId="8" xfId="0" applyFont="1" applyFill="1" applyBorder="1" applyAlignment="1">
      <alignment horizontal="center" vertical="top"/>
    </xf>
    <xf numFmtId="41" fontId="8" fillId="2" borderId="8" xfId="0" applyNumberFormat="1" applyFont="1" applyFill="1" applyBorder="1" applyAlignment="1">
      <alignment vertical="top"/>
    </xf>
    <xf numFmtId="0" fontId="8" fillId="4" borderId="1" xfId="0" applyFont="1" applyFill="1" applyBorder="1" applyAlignment="1">
      <alignment horizontal="center" vertical="top"/>
    </xf>
    <xf numFmtId="41" fontId="8" fillId="4" borderId="1" xfId="0" applyNumberFormat="1" applyFont="1" applyFill="1" applyBorder="1" applyAlignment="1">
      <alignment vertical="top"/>
    </xf>
    <xf numFmtId="0" fontId="8" fillId="4" borderId="9" xfId="0" applyFont="1" applyFill="1" applyBorder="1" applyAlignment="1">
      <alignment horizontal="center" vertical="top"/>
    </xf>
    <xf numFmtId="41" fontId="8" fillId="4" borderId="9" xfId="0" applyNumberFormat="1" applyFont="1" applyFill="1" applyBorder="1" applyAlignment="1">
      <alignment vertical="top"/>
    </xf>
    <xf numFmtId="0" fontId="8" fillId="4" borderId="15" xfId="0" applyFont="1" applyFill="1" applyBorder="1" applyAlignment="1">
      <alignment horizontal="center" vertical="top"/>
    </xf>
    <xf numFmtId="41" fontId="8" fillId="4" borderId="15" xfId="0" applyNumberFormat="1" applyFont="1" applyFill="1" applyBorder="1" applyAlignment="1">
      <alignment vertical="top"/>
    </xf>
    <xf numFmtId="41" fontId="6" fillId="2" borderId="8" xfId="0" applyNumberFormat="1" applyFont="1" applyFill="1" applyBorder="1" applyAlignment="1">
      <alignment vertical="top"/>
    </xf>
    <xf numFmtId="0" fontId="6" fillId="2" borderId="8" xfId="0" applyFont="1" applyFill="1" applyBorder="1" applyAlignment="1">
      <alignment horizontal="center"/>
    </xf>
    <xf numFmtId="41" fontId="6" fillId="2" borderId="8" xfId="0" applyNumberFormat="1" applyFont="1" applyFill="1" applyBorder="1"/>
    <xf numFmtId="0" fontId="8" fillId="2" borderId="16" xfId="0" applyFont="1" applyFill="1" applyBorder="1" applyAlignment="1">
      <alignment horizontal="center" vertical="top"/>
    </xf>
    <xf numFmtId="41" fontId="8" fillId="2" borderId="16" xfId="0" applyNumberFormat="1" applyFont="1" applyFill="1" applyBorder="1" applyAlignment="1">
      <alignment vertical="top"/>
    </xf>
    <xf numFmtId="0" fontId="8" fillId="4" borderId="8" xfId="0" applyFont="1" applyFill="1" applyBorder="1" applyAlignment="1">
      <alignment horizontal="center" vertical="top"/>
    </xf>
    <xf numFmtId="41" fontId="8" fillId="4" borderId="8" xfId="0" applyNumberFormat="1" applyFont="1" applyFill="1" applyBorder="1" applyAlignment="1">
      <alignment vertical="top"/>
    </xf>
    <xf numFmtId="0" fontId="17" fillId="4" borderId="8" xfId="0" applyFont="1" applyFill="1" applyBorder="1" applyAlignment="1">
      <alignment horizontal="center" vertical="top"/>
    </xf>
    <xf numFmtId="0" fontId="8" fillId="2" borderId="15" xfId="0" applyFont="1" applyFill="1" applyBorder="1" applyAlignment="1">
      <alignment horizontal="center" vertical="top"/>
    </xf>
    <xf numFmtId="41" fontId="8" fillId="2" borderId="15" xfId="0" applyNumberFormat="1" applyFont="1" applyFill="1" applyBorder="1" applyAlignment="1">
      <alignment vertical="top"/>
    </xf>
    <xf numFmtId="0" fontId="16" fillId="2" borderId="0" xfId="0" applyFont="1" applyFill="1" applyAlignment="1">
      <alignment horizontal="center"/>
    </xf>
    <xf numFmtId="41" fontId="16" fillId="2" borderId="0" xfId="0" applyNumberFormat="1" applyFont="1" applyFill="1"/>
    <xf numFmtId="0" fontId="7" fillId="4" borderId="9" xfId="0" applyFont="1" applyFill="1" applyBorder="1" applyAlignment="1">
      <alignment horizontal="center" vertical="top"/>
    </xf>
    <xf numFmtId="0" fontId="7" fillId="4" borderId="15" xfId="0" applyFont="1" applyFill="1" applyBorder="1" applyAlignment="1">
      <alignment horizontal="center" vertical="top"/>
    </xf>
    <xf numFmtId="41" fontId="12" fillId="2" borderId="8" xfId="0" applyNumberFormat="1" applyFont="1" applyFill="1" applyBorder="1" applyAlignment="1">
      <alignment horizontal="center" vertical="top"/>
    </xf>
    <xf numFmtId="2" fontId="12" fillId="0" borderId="8" xfId="0" applyNumberFormat="1" applyFont="1" applyBorder="1" applyAlignment="1">
      <alignment vertical="top"/>
    </xf>
    <xf numFmtId="2" fontId="12" fillId="0" borderId="15" xfId="0" applyNumberFormat="1" applyFont="1" applyBorder="1" applyAlignment="1">
      <alignment vertical="top"/>
    </xf>
    <xf numFmtId="0" fontId="12" fillId="0" borderId="8" xfId="0" applyFont="1" applyBorder="1" applyAlignment="1">
      <alignment vertical="top"/>
    </xf>
    <xf numFmtId="41" fontId="7" fillId="4" borderId="9" xfId="0" applyNumberFormat="1" applyFont="1" applyFill="1" applyBorder="1" applyAlignment="1">
      <alignment horizontal="center" vertical="top"/>
    </xf>
    <xf numFmtId="41" fontId="7" fillId="4" borderId="15" xfId="0" applyNumberFormat="1" applyFont="1" applyFill="1" applyBorder="1" applyAlignment="1">
      <alignment horizontal="center" vertical="top"/>
    </xf>
    <xf numFmtId="2" fontId="8" fillId="4" borderId="9" xfId="0" applyNumberFormat="1" applyFont="1" applyFill="1" applyBorder="1" applyAlignment="1">
      <alignment horizontal="center" vertical="top"/>
    </xf>
    <xf numFmtId="2" fontId="8" fillId="4" borderId="15" xfId="0" applyNumberFormat="1" applyFont="1" applyFill="1" applyBorder="1" applyAlignment="1">
      <alignment horizontal="center" vertical="top"/>
    </xf>
    <xf numFmtId="41" fontId="12" fillId="0" borderId="8" xfId="0" applyNumberFormat="1" applyFont="1" applyBorder="1" applyAlignment="1">
      <alignment vertical="top"/>
    </xf>
    <xf numFmtId="0" fontId="12" fillId="0" borderId="8" xfId="0" applyFont="1" applyBorder="1"/>
    <xf numFmtId="41" fontId="12" fillId="0" borderId="15" xfId="0" applyNumberFormat="1" applyFont="1" applyBorder="1" applyAlignment="1">
      <alignment vertical="top"/>
    </xf>
    <xf numFmtId="41" fontId="5" fillId="4" borderId="8" xfId="0" applyNumberFormat="1" applyFont="1" applyFill="1" applyBorder="1" applyAlignment="1">
      <alignment vertical="top"/>
    </xf>
    <xf numFmtId="0" fontId="7" fillId="4" borderId="1" xfId="0" applyFont="1" applyFill="1" applyBorder="1" applyAlignment="1">
      <alignment horizontal="center" vertical="top"/>
    </xf>
    <xf numFmtId="41" fontId="19" fillId="4" borderId="1" xfId="0" applyNumberFormat="1" applyFont="1" applyFill="1" applyBorder="1" applyAlignment="1">
      <alignment vertical="top"/>
    </xf>
    <xf numFmtId="41" fontId="19" fillId="0" borderId="8" xfId="0" applyNumberFormat="1" applyFont="1" applyBorder="1" applyAlignment="1">
      <alignment vertical="top"/>
    </xf>
    <xf numFmtId="41" fontId="5" fillId="0" borderId="8" xfId="0" applyNumberFormat="1" applyFont="1" applyBorder="1" applyAlignment="1">
      <alignment horizontal="center" vertical="top"/>
    </xf>
    <xf numFmtId="41" fontId="5" fillId="6" borderId="15" xfId="0" applyNumberFormat="1" applyFont="1" applyFill="1" applyBorder="1" applyAlignment="1">
      <alignment vertical="top"/>
    </xf>
    <xf numFmtId="41" fontId="5" fillId="6" borderId="8" xfId="0" applyNumberFormat="1" applyFont="1" applyFill="1" applyBorder="1" applyAlignment="1">
      <alignment vertical="top"/>
    </xf>
    <xf numFmtId="41" fontId="7" fillId="0" borderId="16" xfId="0" applyNumberFormat="1" applyFont="1" applyBorder="1" applyAlignment="1">
      <alignment horizontal="center" vertical="top"/>
    </xf>
    <xf numFmtId="41" fontId="5" fillId="0" borderId="15" xfId="0" applyNumberFormat="1" applyFont="1" applyBorder="1" applyAlignment="1">
      <alignment horizontal="center" vertical="top"/>
    </xf>
    <xf numFmtId="41" fontId="9" fillId="0" borderId="16" xfId="0" applyNumberFormat="1" applyFont="1" applyBorder="1" applyAlignment="1">
      <alignment vertical="top"/>
    </xf>
    <xf numFmtId="2" fontId="9" fillId="0" borderId="16" xfId="0" applyNumberFormat="1" applyFont="1" applyBorder="1" applyAlignment="1">
      <alignment vertical="top"/>
    </xf>
    <xf numFmtId="41" fontId="7" fillId="0" borderId="8" xfId="0" applyNumberFormat="1" applyFont="1" applyBorder="1" applyAlignment="1">
      <alignment horizontal="center" vertical="top"/>
    </xf>
    <xf numFmtId="41" fontId="5" fillId="6" borderId="8" xfId="0" quotePrefix="1" applyNumberFormat="1" applyFont="1" applyFill="1" applyBorder="1" applyAlignment="1">
      <alignment horizontal="right" vertical="top"/>
    </xf>
    <xf numFmtId="41" fontId="9" fillId="0" borderId="8" xfId="0" applyNumberFormat="1" applyFont="1" applyBorder="1" applyAlignment="1">
      <alignment vertical="top"/>
    </xf>
    <xf numFmtId="2" fontId="9" fillId="0" borderId="8" xfId="0" applyNumberFormat="1" applyFont="1" applyBorder="1" applyAlignment="1">
      <alignment vertical="top"/>
    </xf>
    <xf numFmtId="41" fontId="20" fillId="4" borderId="8" xfId="0" applyNumberFormat="1" applyFont="1" applyFill="1" applyBorder="1" applyAlignment="1">
      <alignment vertical="top"/>
    </xf>
    <xf numFmtId="2" fontId="20" fillId="4" borderId="8" xfId="0" applyNumberFormat="1" applyFont="1" applyFill="1" applyBorder="1" applyAlignment="1">
      <alignment vertical="top"/>
    </xf>
    <xf numFmtId="9" fontId="7" fillId="4" borderId="9" xfId="0" applyNumberFormat="1" applyFont="1" applyFill="1" applyBorder="1" applyAlignment="1">
      <alignment vertical="top"/>
    </xf>
    <xf numFmtId="2" fontId="8" fillId="0" borderId="8" xfId="1" applyNumberFormat="1" applyFont="1" applyBorder="1" applyAlignment="1">
      <alignment vertical="top"/>
    </xf>
    <xf numFmtId="0" fontId="17" fillId="4" borderId="8" xfId="0" applyFont="1" applyFill="1" applyBorder="1" applyAlignment="1">
      <alignment horizontal="right" vertical="top"/>
    </xf>
    <xf numFmtId="0" fontId="5" fillId="7" borderId="8" xfId="0" applyFont="1" applyFill="1" applyBorder="1" applyAlignment="1">
      <alignment horizontal="center" vertical="center"/>
    </xf>
    <xf numFmtId="0" fontId="6" fillId="7" borderId="8" xfId="0" applyFont="1" applyFill="1" applyBorder="1" applyAlignment="1">
      <alignment horizontal="center" vertical="center"/>
    </xf>
    <xf numFmtId="41" fontId="8" fillId="7" borderId="8" xfId="0" applyNumberFormat="1" applyFont="1" applyFill="1" applyBorder="1" applyAlignment="1">
      <alignment horizontal="center" vertical="center"/>
    </xf>
    <xf numFmtId="41" fontId="7" fillId="7" borderId="8" xfId="0" applyNumberFormat="1" applyFont="1" applyFill="1" applyBorder="1" applyAlignment="1">
      <alignment horizontal="center" vertical="center"/>
    </xf>
    <xf numFmtId="41" fontId="5" fillId="7" borderId="8" xfId="0" applyNumberFormat="1" applyFont="1" applyFill="1" applyBorder="1" applyAlignment="1">
      <alignment horizontal="center" vertical="center"/>
    </xf>
    <xf numFmtId="2" fontId="7" fillId="7" borderId="8" xfId="0" applyNumberFormat="1" applyFont="1" applyFill="1" applyBorder="1" applyAlignment="1">
      <alignment horizontal="center" vertical="center"/>
    </xf>
    <xf numFmtId="2" fontId="6" fillId="7" borderId="8" xfId="0" applyNumberFormat="1" applyFont="1" applyFill="1" applyBorder="1" applyAlignment="1">
      <alignment horizontal="center" vertical="center"/>
    </xf>
    <xf numFmtId="41" fontId="2" fillId="0" borderId="0" xfId="0" applyNumberFormat="1" applyFont="1"/>
    <xf numFmtId="0" fontId="7" fillId="0" borderId="5" xfId="0" applyFont="1" applyBorder="1" applyAlignment="1">
      <alignment horizontal="left"/>
    </xf>
    <xf numFmtId="41" fontId="6" fillId="0" borderId="8" xfId="0" applyNumberFormat="1" applyFont="1" applyBorder="1" applyAlignment="1">
      <alignment vertical="top"/>
    </xf>
    <xf numFmtId="0" fontId="5" fillId="2" borderId="8" xfId="0" quotePrefix="1" applyFont="1" applyFill="1" applyBorder="1" applyAlignment="1">
      <alignment vertical="top"/>
    </xf>
    <xf numFmtId="0" fontId="5" fillId="0" borderId="8" xfId="0" quotePrefix="1" applyFont="1" applyBorder="1" applyAlignment="1">
      <alignment horizontal="center" vertical="top"/>
    </xf>
    <xf numFmtId="41" fontId="12" fillId="0" borderId="8" xfId="0" quotePrefix="1" applyNumberFormat="1" applyFont="1" applyBorder="1" applyAlignment="1">
      <alignment vertical="top"/>
    </xf>
    <xf numFmtId="0" fontId="5" fillId="0" borderId="8" xfId="0" quotePrefix="1" applyFont="1" applyBorder="1" applyAlignment="1">
      <alignment horizontal="right" vertical="top"/>
    </xf>
    <xf numFmtId="0" fontId="5" fillId="2" borderId="8" xfId="0" quotePrefix="1" applyFont="1" applyFill="1" applyBorder="1" applyAlignment="1">
      <alignment horizontal="right" vertical="top"/>
    </xf>
    <xf numFmtId="43" fontId="8" fillId="4" borderId="8" xfId="0" applyNumberFormat="1" applyFont="1" applyFill="1" applyBorder="1" applyAlignment="1">
      <alignment vertical="top"/>
    </xf>
    <xf numFmtId="41" fontId="21" fillId="0" borderId="0" xfId="0" applyNumberFormat="1" applyFont="1"/>
    <xf numFmtId="9" fontId="8" fillId="4" borderId="9" xfId="0" applyNumberFormat="1" applyFont="1" applyFill="1" applyBorder="1" applyAlignment="1">
      <alignment horizontal="center" vertical="top"/>
    </xf>
    <xf numFmtId="0" fontId="6" fillId="2" borderId="8" xfId="0" applyFont="1" applyFill="1" applyBorder="1" applyAlignment="1">
      <alignment vertical="top"/>
    </xf>
    <xf numFmtId="0" fontId="14"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5" xfId="0" applyFont="1" applyFill="1" applyBorder="1" applyAlignment="1">
      <alignment horizontal="center" vertical="center" wrapText="1"/>
    </xf>
    <xf numFmtId="41" fontId="6" fillId="2" borderId="2" xfId="0" applyNumberFormat="1" applyFont="1" applyFill="1" applyBorder="1" applyAlignment="1">
      <alignment horizontal="center" vertical="center" wrapText="1"/>
    </xf>
    <xf numFmtId="41" fontId="6" fillId="2" borderId="3" xfId="0" applyNumberFormat="1" applyFont="1" applyFill="1" applyBorder="1" applyAlignment="1">
      <alignment horizontal="center" vertical="center" wrapText="1"/>
    </xf>
    <xf numFmtId="41" fontId="6" fillId="2" borderId="10" xfId="0" applyNumberFormat="1" applyFont="1" applyFill="1" applyBorder="1" applyAlignment="1">
      <alignment horizontal="center" vertical="center" wrapText="1"/>
    </xf>
    <xf numFmtId="41" fontId="6" fillId="2" borderId="11" xfId="0" applyNumberFormat="1" applyFont="1" applyFill="1" applyBorder="1" applyAlignment="1">
      <alignment horizontal="center" vertical="center" wrapText="1"/>
    </xf>
    <xf numFmtId="41" fontId="6" fillId="2" borderId="12" xfId="0" applyNumberFormat="1" applyFont="1" applyFill="1" applyBorder="1" applyAlignment="1">
      <alignment horizontal="center" vertical="center" wrapText="1"/>
    </xf>
    <xf numFmtId="41" fontId="6" fillId="2" borderId="1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7" fillId="4" borderId="1" xfId="0" applyFont="1" applyFill="1" applyBorder="1" applyAlignment="1">
      <alignment horizontal="center" vertical="top"/>
    </xf>
    <xf numFmtId="0" fontId="7" fillId="4" borderId="9" xfId="0" applyFont="1" applyFill="1" applyBorder="1" applyAlignment="1">
      <alignment horizontal="center" vertical="top"/>
    </xf>
    <xf numFmtId="0" fontId="7" fillId="4" borderId="15" xfId="0" applyFont="1" applyFill="1" applyBorder="1" applyAlignment="1">
      <alignment horizontal="center" vertical="top"/>
    </xf>
    <xf numFmtId="0" fontId="7" fillId="4" borderId="1"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15"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93"/>
  <sheetViews>
    <sheetView tabSelected="1" zoomScale="45" zoomScaleNormal="45" workbookViewId="0">
      <pane ySplit="9" topLeftCell="A82" activePane="bottomLeft" state="frozen"/>
      <selection pane="bottomLeft" activeCell="W92" sqref="W92"/>
    </sheetView>
  </sheetViews>
  <sheetFormatPr defaultColWidth="9.140625" defaultRowHeight="12.75"/>
  <cols>
    <col min="1" max="1" width="5.28515625" style="1" customWidth="1"/>
    <col min="2" max="2" width="14.7109375" style="1" customWidth="1"/>
    <col min="3" max="3" width="21.140625" style="1" customWidth="1"/>
    <col min="4" max="4" width="36.28515625" style="1" customWidth="1"/>
    <col min="5" max="5" width="10.7109375" style="14" customWidth="1"/>
    <col min="6" max="6" width="10.7109375" style="193" customWidth="1"/>
    <col min="7" max="7" width="21.28515625" style="194" customWidth="1"/>
    <col min="8" max="8" width="9.42578125" style="16" customWidth="1"/>
    <col min="9" max="9" width="19.5703125" style="15" customWidth="1"/>
    <col min="10" max="10" width="9.85546875" style="16" customWidth="1"/>
    <col min="11" max="11" width="19.85546875" style="15" customWidth="1"/>
    <col min="12" max="12" width="9.42578125" style="14" customWidth="1"/>
    <col min="13" max="13" width="21" style="12" customWidth="1"/>
    <col min="14" max="14" width="9.7109375" style="12" customWidth="1"/>
    <col min="15" max="15" width="21" style="12" customWidth="1"/>
    <col min="16" max="16" width="9.7109375" style="17" customWidth="1"/>
    <col min="17" max="17" width="16.28515625" style="15" customWidth="1"/>
    <col min="18" max="18" width="9.7109375" style="17" customWidth="1"/>
    <col min="19" max="19" width="21.5703125" style="15" customWidth="1"/>
    <col min="20" max="20" width="9.7109375" style="14" customWidth="1"/>
    <col min="21" max="21" width="18.5703125" style="1" customWidth="1"/>
    <col min="22" max="22" width="12.42578125" style="1" customWidth="1"/>
    <col min="23" max="23" width="21.140625" style="235" customWidth="1"/>
    <col min="24" max="24" width="12.140625" style="1" customWidth="1"/>
    <col min="25" max="25" width="21.42578125" style="18" customWidth="1"/>
    <col min="26" max="26" width="16.42578125" style="1" customWidth="1"/>
    <col min="27" max="27" width="13.85546875" style="1" customWidth="1"/>
    <col min="28" max="28" width="13.7109375" style="1" customWidth="1"/>
    <col min="29" max="29" width="20" style="1" customWidth="1"/>
    <col min="30" max="30" width="15" style="171" customWidth="1"/>
    <col min="31" max="31" width="14.7109375" style="172" customWidth="1"/>
    <col min="32" max="32" width="9.85546875" style="1" customWidth="1"/>
    <col min="33" max="16384" width="9.140625" style="1"/>
  </cols>
  <sheetData>
    <row r="1" spans="1:31" ht="18">
      <c r="A1" s="247" t="s">
        <v>177</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row>
    <row r="2" spans="1:31" ht="18">
      <c r="A2" s="247" t="s">
        <v>173</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row>
    <row r="3" spans="1:31" ht="18">
      <c r="A3" s="247" t="s">
        <v>174</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row>
    <row r="5" spans="1:31" s="2" customFormat="1" ht="37.5" customHeight="1">
      <c r="A5" s="248" t="s">
        <v>0</v>
      </c>
      <c r="B5" s="248" t="s">
        <v>1</v>
      </c>
      <c r="C5" s="248" t="s">
        <v>169</v>
      </c>
      <c r="D5" s="248" t="s">
        <v>166</v>
      </c>
      <c r="E5" s="248" t="s">
        <v>2</v>
      </c>
      <c r="F5" s="251" t="s">
        <v>3</v>
      </c>
      <c r="G5" s="252"/>
      <c r="H5" s="257" t="s">
        <v>15</v>
      </c>
      <c r="I5" s="258"/>
      <c r="J5" s="257" t="s">
        <v>167</v>
      </c>
      <c r="K5" s="266"/>
      <c r="L5" s="266"/>
      <c r="M5" s="266"/>
      <c r="N5" s="266"/>
      <c r="O5" s="258"/>
      <c r="P5" s="263" t="s">
        <v>178</v>
      </c>
      <c r="Q5" s="264"/>
      <c r="R5" s="264"/>
      <c r="S5" s="264"/>
      <c r="T5" s="264"/>
      <c r="U5" s="264"/>
      <c r="V5" s="264"/>
      <c r="W5" s="265"/>
      <c r="X5" s="257" t="s">
        <v>11</v>
      </c>
      <c r="Y5" s="258"/>
      <c r="Z5" s="257" t="s">
        <v>12</v>
      </c>
      <c r="AA5" s="258"/>
      <c r="AB5" s="257" t="s">
        <v>13</v>
      </c>
      <c r="AC5" s="258"/>
      <c r="AD5" s="271" t="s">
        <v>14</v>
      </c>
      <c r="AE5" s="271"/>
    </row>
    <row r="6" spans="1:31" s="2" customFormat="1" ht="21" customHeight="1">
      <c r="A6" s="249"/>
      <c r="B6" s="249"/>
      <c r="C6" s="249"/>
      <c r="D6" s="249"/>
      <c r="E6" s="249"/>
      <c r="F6" s="253"/>
      <c r="G6" s="254"/>
      <c r="H6" s="259"/>
      <c r="I6" s="260"/>
      <c r="J6" s="259"/>
      <c r="K6" s="267"/>
      <c r="L6" s="267"/>
      <c r="M6" s="267"/>
      <c r="N6" s="267"/>
      <c r="O6" s="260"/>
      <c r="P6" s="257" t="s">
        <v>4</v>
      </c>
      <c r="Q6" s="258"/>
      <c r="R6" s="257" t="s">
        <v>5</v>
      </c>
      <c r="S6" s="258"/>
      <c r="T6" s="257" t="s">
        <v>6</v>
      </c>
      <c r="U6" s="258"/>
      <c r="V6" s="272" t="s">
        <v>7</v>
      </c>
      <c r="W6" s="273"/>
      <c r="X6" s="259"/>
      <c r="Y6" s="260"/>
      <c r="Z6" s="259"/>
      <c r="AA6" s="260"/>
      <c r="AB6" s="259"/>
      <c r="AC6" s="260"/>
      <c r="AD6" s="271"/>
      <c r="AE6" s="271"/>
    </row>
    <row r="7" spans="1:31" s="2" customFormat="1" ht="25.5" customHeight="1">
      <c r="A7" s="249"/>
      <c r="B7" s="249"/>
      <c r="C7" s="249"/>
      <c r="D7" s="249"/>
      <c r="E7" s="249"/>
      <c r="F7" s="255"/>
      <c r="G7" s="256"/>
      <c r="H7" s="261"/>
      <c r="I7" s="262"/>
      <c r="J7" s="261"/>
      <c r="K7" s="268"/>
      <c r="L7" s="268"/>
      <c r="M7" s="268"/>
      <c r="N7" s="268"/>
      <c r="O7" s="262"/>
      <c r="P7" s="261"/>
      <c r="Q7" s="262"/>
      <c r="R7" s="261"/>
      <c r="S7" s="262"/>
      <c r="T7" s="261"/>
      <c r="U7" s="262"/>
      <c r="V7" s="274"/>
      <c r="W7" s="275"/>
      <c r="X7" s="261"/>
      <c r="Y7" s="262"/>
      <c r="Z7" s="261"/>
      <c r="AA7" s="262"/>
      <c r="AB7" s="261"/>
      <c r="AC7" s="262"/>
      <c r="AD7" s="271"/>
      <c r="AE7" s="271"/>
    </row>
    <row r="8" spans="1:31" s="3" customFormat="1" ht="42.75" customHeight="1">
      <c r="A8" s="250"/>
      <c r="B8" s="250"/>
      <c r="C8" s="250"/>
      <c r="D8" s="250"/>
      <c r="E8" s="250"/>
      <c r="F8" s="21" t="s">
        <v>8</v>
      </c>
      <c r="G8" s="22" t="s">
        <v>9</v>
      </c>
      <c r="H8" s="19" t="s">
        <v>8</v>
      </c>
      <c r="I8" s="20" t="s">
        <v>9</v>
      </c>
      <c r="J8" s="19" t="s">
        <v>8</v>
      </c>
      <c r="K8" s="20" t="s">
        <v>10</v>
      </c>
      <c r="L8" s="19" t="s">
        <v>8</v>
      </c>
      <c r="M8" s="20" t="s">
        <v>175</v>
      </c>
      <c r="N8" s="19" t="s">
        <v>8</v>
      </c>
      <c r="O8" s="20" t="s">
        <v>172</v>
      </c>
      <c r="P8" s="19" t="s">
        <v>8</v>
      </c>
      <c r="Q8" s="20" t="s">
        <v>9</v>
      </c>
      <c r="R8" s="19" t="s">
        <v>8</v>
      </c>
      <c r="S8" s="20" t="s">
        <v>9</v>
      </c>
      <c r="T8" s="19" t="s">
        <v>8</v>
      </c>
      <c r="U8" s="20" t="s">
        <v>9</v>
      </c>
      <c r="V8" s="21" t="s">
        <v>8</v>
      </c>
      <c r="W8" s="22" t="s">
        <v>9</v>
      </c>
      <c r="X8" s="19" t="s">
        <v>8</v>
      </c>
      <c r="Y8" s="20" t="s">
        <v>9</v>
      </c>
      <c r="Z8" s="23" t="s">
        <v>8</v>
      </c>
      <c r="AA8" s="24" t="s">
        <v>9</v>
      </c>
      <c r="AB8" s="19" t="s">
        <v>8</v>
      </c>
      <c r="AC8" s="20" t="s">
        <v>9</v>
      </c>
      <c r="AD8" s="150" t="s">
        <v>8</v>
      </c>
      <c r="AE8" s="151" t="s">
        <v>9</v>
      </c>
    </row>
    <row r="9" spans="1:31" s="4" customFormat="1" ht="16.5">
      <c r="A9" s="25">
        <v>1</v>
      </c>
      <c r="B9" s="25">
        <v>2</v>
      </c>
      <c r="C9" s="26">
        <v>3</v>
      </c>
      <c r="D9" s="25">
        <v>4</v>
      </c>
      <c r="E9" s="27">
        <v>5</v>
      </c>
      <c r="F9" s="276">
        <v>6</v>
      </c>
      <c r="G9" s="277"/>
      <c r="H9" s="269">
        <v>7</v>
      </c>
      <c r="I9" s="270"/>
      <c r="J9" s="269">
        <v>8</v>
      </c>
      <c r="K9" s="279"/>
      <c r="L9" s="279"/>
      <c r="M9" s="279"/>
      <c r="N9" s="279"/>
      <c r="O9" s="270"/>
      <c r="P9" s="269">
        <v>9</v>
      </c>
      <c r="Q9" s="270"/>
      <c r="R9" s="269">
        <v>10</v>
      </c>
      <c r="S9" s="270"/>
      <c r="T9" s="269">
        <v>11</v>
      </c>
      <c r="U9" s="270"/>
      <c r="V9" s="276">
        <v>12</v>
      </c>
      <c r="W9" s="277"/>
      <c r="X9" s="269" t="s">
        <v>179</v>
      </c>
      <c r="Y9" s="270"/>
      <c r="Z9" s="269" t="s">
        <v>182</v>
      </c>
      <c r="AA9" s="270"/>
      <c r="AB9" s="269" t="s">
        <v>181</v>
      </c>
      <c r="AC9" s="270"/>
      <c r="AD9" s="278" t="s">
        <v>180</v>
      </c>
      <c r="AE9" s="278"/>
    </row>
    <row r="10" spans="1:31" s="5" customFormat="1" ht="16.5">
      <c r="A10" s="28"/>
      <c r="B10" s="236"/>
      <c r="C10" s="29"/>
      <c r="D10" s="30"/>
      <c r="E10" s="31"/>
      <c r="F10" s="173"/>
      <c r="G10" s="174"/>
      <c r="H10" s="32"/>
      <c r="I10" s="33"/>
      <c r="J10" s="32"/>
      <c r="K10" s="34"/>
      <c r="L10" s="35"/>
      <c r="M10" s="36"/>
      <c r="N10" s="36"/>
      <c r="O10" s="36"/>
      <c r="P10" s="37"/>
      <c r="Q10" s="38"/>
      <c r="R10" s="37"/>
      <c r="S10" s="39"/>
      <c r="T10" s="28"/>
      <c r="U10" s="40"/>
      <c r="V10" s="41"/>
      <c r="W10" s="42"/>
      <c r="X10" s="43"/>
      <c r="Y10" s="44"/>
      <c r="Z10" s="45"/>
      <c r="AA10" s="46"/>
      <c r="AB10" s="43"/>
      <c r="AC10" s="47"/>
      <c r="AD10" s="152"/>
      <c r="AE10" s="153"/>
    </row>
    <row r="11" spans="1:31" s="5" customFormat="1" ht="143.25" customHeight="1">
      <c r="A11" s="48"/>
      <c r="B11" s="49">
        <v>2</v>
      </c>
      <c r="C11" s="50" t="s">
        <v>16</v>
      </c>
      <c r="D11" s="48"/>
      <c r="E11" s="51"/>
      <c r="F11" s="175"/>
      <c r="G11" s="176"/>
      <c r="H11" s="52"/>
      <c r="I11" s="53"/>
      <c r="J11" s="52"/>
      <c r="K11" s="53"/>
      <c r="L11" s="51"/>
      <c r="M11" s="48"/>
      <c r="N11" s="51"/>
      <c r="O11" s="48"/>
      <c r="P11" s="54"/>
      <c r="Q11" s="53"/>
      <c r="R11" s="54"/>
      <c r="S11" s="53"/>
      <c r="T11" s="51"/>
      <c r="U11" s="48"/>
      <c r="V11" s="48"/>
      <c r="W11" s="55"/>
      <c r="X11" s="48"/>
      <c r="Y11" s="55"/>
      <c r="Z11" s="48"/>
      <c r="AA11" s="48"/>
      <c r="AB11" s="48"/>
      <c r="AC11" s="48"/>
      <c r="AD11" s="154"/>
      <c r="AE11" s="155"/>
    </row>
    <row r="12" spans="1:31" s="5" customFormat="1" ht="88.5" customHeight="1">
      <c r="A12" s="48"/>
      <c r="B12" s="49">
        <v>2.0699999999999998</v>
      </c>
      <c r="C12" s="50" t="s">
        <v>17</v>
      </c>
      <c r="D12" s="48"/>
      <c r="E12" s="51"/>
      <c r="F12" s="175"/>
      <c r="G12" s="176">
        <f>SUM(G13,G50,G54,G61,G71)</f>
        <v>21573963</v>
      </c>
      <c r="H12" s="52"/>
      <c r="I12" s="53">
        <f>SUM(I13,I50,I54,I61,I71)</f>
        <v>11601636</v>
      </c>
      <c r="J12" s="52"/>
      <c r="K12" s="53">
        <f>SUM(K13,K50,K54,K61,K71)</f>
        <v>8583881</v>
      </c>
      <c r="L12" s="51"/>
      <c r="M12" s="55">
        <f>SUM(M13,M50,M54,M61,M71)</f>
        <v>8273945</v>
      </c>
      <c r="N12" s="51"/>
      <c r="O12" s="55">
        <f>SUM(O13,O50,O54,O61,O71)</f>
        <v>8004718</v>
      </c>
      <c r="P12" s="54"/>
      <c r="Q12" s="148">
        <f>SUM(Q13,Q50,Q54,Q63,Q61,Q71)</f>
        <v>471879</v>
      </c>
      <c r="R12" s="54"/>
      <c r="S12" s="211">
        <f>SUM(S13,S50,S54,S63,S61,S71)</f>
        <v>4326491</v>
      </c>
      <c r="T12" s="51"/>
      <c r="U12" s="211">
        <f>SUM(U13,U50,U54,U63,U61,U71)</f>
        <v>2346255</v>
      </c>
      <c r="V12" s="48"/>
      <c r="W12" s="211">
        <f>SUM(W13,W50,W54,W63,W61,W71)</f>
        <v>2699910</v>
      </c>
      <c r="X12" s="48"/>
      <c r="Y12" s="55">
        <f>SUM(Y13,Y50,Y54,Y63,Y61,Y71)</f>
        <v>7788456</v>
      </c>
      <c r="Z12" s="48"/>
      <c r="AA12" s="48"/>
      <c r="AB12" s="48"/>
      <c r="AC12" s="55">
        <f>SUM(AC13,AC50,AC54,AC63,AC61,AC71)</f>
        <v>2772893.5021205358</v>
      </c>
      <c r="AD12" s="154"/>
      <c r="AE12" s="154">
        <f>AC12/G12*100</f>
        <v>12.852963093153241</v>
      </c>
    </row>
    <row r="13" spans="1:31" s="6" customFormat="1" ht="87.75" customHeight="1">
      <c r="A13" s="286"/>
      <c r="B13" s="289" t="s">
        <v>18</v>
      </c>
      <c r="C13" s="289" t="s">
        <v>27</v>
      </c>
      <c r="D13" s="57"/>
      <c r="E13" s="58"/>
      <c r="F13" s="177">
        <v>100</v>
      </c>
      <c r="G13" s="178">
        <f>SUM(G19,G26,G30,G33,G39,G41)</f>
        <v>14359963</v>
      </c>
      <c r="H13" s="58">
        <v>100</v>
      </c>
      <c r="I13" s="59">
        <f>SUM(I19,I26,I30,I33,I39,I41,I46)</f>
        <v>6804951</v>
      </c>
      <c r="J13" s="58">
        <v>100</v>
      </c>
      <c r="K13" s="59">
        <f>SUM(K19,K26,K30,K33,K39,K41,K46)</f>
        <v>7310881</v>
      </c>
      <c r="L13" s="58">
        <v>100</v>
      </c>
      <c r="M13" s="59">
        <f>SUM(M19,M26,M30,M33,M39,M41,M46)</f>
        <v>6628710</v>
      </c>
      <c r="N13" s="146">
        <v>100</v>
      </c>
      <c r="O13" s="59">
        <f>SUM(O19,O26,O30,O33,O39,O41,O46)</f>
        <v>6298983</v>
      </c>
      <c r="P13" s="145">
        <v>50</v>
      </c>
      <c r="Q13" s="210">
        <f>SUM(Q19,Q26,Q30,Q33,Q39,Q41,Q46,Q56,Q52,Q59,Q61,Q71)</f>
        <v>444422</v>
      </c>
      <c r="R13" s="145">
        <v>50</v>
      </c>
      <c r="S13" s="210">
        <f>SUM(S19,S26,S30,S33,S39,S41,S46,S56,S52,S59,S61,S71)</f>
        <v>3734688</v>
      </c>
      <c r="T13" s="209">
        <v>50</v>
      </c>
      <c r="U13" s="210">
        <f>SUM(U19,U26,U30,U33,U39,U41,U46,U56,U52,U59,U61,U71)</f>
        <v>1605321</v>
      </c>
      <c r="V13" s="60"/>
      <c r="W13" s="210">
        <f>SUM(W19,W26,W30,W33,W39,W41,W46,W56,W52,W59,W61,W71)</f>
        <v>2193686</v>
      </c>
      <c r="X13" s="145">
        <v>50</v>
      </c>
      <c r="Y13" s="59">
        <f>SUM(Y19,Y26,Y30,Y33,Y39,Y41,Y46)</f>
        <v>6111699</v>
      </c>
      <c r="Z13" s="59">
        <f>X13/L13*100</f>
        <v>50</v>
      </c>
      <c r="AA13" s="61">
        <f>Y13/M13*100</f>
        <v>92.200428137601435</v>
      </c>
      <c r="AB13" s="59">
        <f>SUM(H13,Z13)</f>
        <v>150</v>
      </c>
      <c r="AC13" s="59">
        <f>SUM(AC14:AC19)</f>
        <v>6789</v>
      </c>
      <c r="AD13" s="156">
        <f>AB13/F13*100</f>
        <v>150</v>
      </c>
      <c r="AE13" s="157">
        <f>AC13/G13*100</f>
        <v>4.7277280589093439E-2</v>
      </c>
    </row>
    <row r="14" spans="1:31" s="6" customFormat="1" ht="56.25" customHeight="1">
      <c r="A14" s="287"/>
      <c r="B14" s="290"/>
      <c r="C14" s="290"/>
      <c r="D14" s="63" t="s">
        <v>76</v>
      </c>
      <c r="E14" s="64" t="s">
        <v>163</v>
      </c>
      <c r="F14" s="179">
        <v>100</v>
      </c>
      <c r="G14" s="180"/>
      <c r="H14" s="66">
        <v>1</v>
      </c>
      <c r="I14" s="67"/>
      <c r="J14" s="66">
        <v>1</v>
      </c>
      <c r="K14" s="65"/>
      <c r="L14" s="66">
        <v>1</v>
      </c>
      <c r="M14" s="67"/>
      <c r="N14" s="66">
        <v>1</v>
      </c>
      <c r="O14" s="67"/>
      <c r="P14" s="66">
        <v>0.25</v>
      </c>
      <c r="Q14" s="65"/>
      <c r="R14" s="66">
        <v>0.25</v>
      </c>
      <c r="S14" s="65"/>
      <c r="T14" s="66">
        <v>0.25</v>
      </c>
      <c r="U14" s="68"/>
      <c r="V14" s="66">
        <v>0.25</v>
      </c>
      <c r="W14" s="66"/>
      <c r="X14" s="66">
        <f>SUM(R14,P14,T14,V14)</f>
        <v>1</v>
      </c>
      <c r="Y14" s="65"/>
      <c r="Z14" s="201">
        <f>X14/N14*100</f>
        <v>100</v>
      </c>
      <c r="AA14" s="195"/>
      <c r="AB14" s="245">
        <v>1</v>
      </c>
      <c r="AC14" s="68"/>
      <c r="AD14" s="203">
        <f>AB14/F14*100</f>
        <v>1</v>
      </c>
      <c r="AE14" s="158"/>
    </row>
    <row r="15" spans="1:31" s="6" customFormat="1" ht="95.25" customHeight="1">
      <c r="A15" s="287"/>
      <c r="B15" s="290"/>
      <c r="C15" s="290"/>
      <c r="D15" s="69" t="s">
        <v>77</v>
      </c>
      <c r="E15" s="64" t="s">
        <v>163</v>
      </c>
      <c r="F15" s="179">
        <v>100</v>
      </c>
      <c r="G15" s="180"/>
      <c r="H15" s="66">
        <v>1</v>
      </c>
      <c r="I15" s="67"/>
      <c r="J15" s="66">
        <v>1</v>
      </c>
      <c r="K15" s="67"/>
      <c r="L15" s="66">
        <v>1</v>
      </c>
      <c r="M15" s="67"/>
      <c r="N15" s="66">
        <v>1</v>
      </c>
      <c r="O15" s="67"/>
      <c r="P15" s="66">
        <v>0.25</v>
      </c>
      <c r="Q15" s="67"/>
      <c r="R15" s="66">
        <v>0.25</v>
      </c>
      <c r="S15" s="67"/>
      <c r="T15" s="66">
        <v>0.25</v>
      </c>
      <c r="U15" s="68"/>
      <c r="V15" s="66">
        <v>0.25</v>
      </c>
      <c r="W15" s="66"/>
      <c r="X15" s="66">
        <f>SUM(R15,P15,T15,V15)</f>
        <v>1</v>
      </c>
      <c r="Y15" s="67"/>
      <c r="Z15" s="201">
        <f t="shared" ref="Z15:Z25" si="0">X15/L15*100</f>
        <v>100</v>
      </c>
      <c r="AA15" s="195"/>
      <c r="AB15" s="245">
        <v>1</v>
      </c>
      <c r="AC15" s="68"/>
      <c r="AD15" s="203">
        <f t="shared" ref="AD15:AD22" si="1">AB15/F15*100</f>
        <v>1</v>
      </c>
      <c r="AE15" s="158"/>
    </row>
    <row r="16" spans="1:31" s="6" customFormat="1" ht="72.75" customHeight="1">
      <c r="A16" s="287"/>
      <c r="B16" s="290"/>
      <c r="C16" s="290"/>
      <c r="D16" s="69" t="s">
        <v>78</v>
      </c>
      <c r="E16" s="64" t="s">
        <v>163</v>
      </c>
      <c r="F16" s="179">
        <v>100</v>
      </c>
      <c r="G16" s="180"/>
      <c r="H16" s="66">
        <v>1</v>
      </c>
      <c r="I16" s="67"/>
      <c r="J16" s="66">
        <v>1</v>
      </c>
      <c r="K16" s="67"/>
      <c r="L16" s="66">
        <v>1</v>
      </c>
      <c r="M16" s="67"/>
      <c r="N16" s="66">
        <v>1</v>
      </c>
      <c r="O16" s="67"/>
      <c r="P16" s="66">
        <v>0.25</v>
      </c>
      <c r="Q16" s="67"/>
      <c r="R16" s="66">
        <v>0.25</v>
      </c>
      <c r="S16" s="67"/>
      <c r="T16" s="66">
        <v>0.25</v>
      </c>
      <c r="U16" s="68"/>
      <c r="V16" s="66">
        <v>0.25</v>
      </c>
      <c r="W16" s="66"/>
      <c r="X16" s="66">
        <f>SUM(R16,P16,T16,V16)</f>
        <v>1</v>
      </c>
      <c r="Y16" s="67"/>
      <c r="Z16" s="201">
        <f t="shared" si="0"/>
        <v>100</v>
      </c>
      <c r="AA16" s="195"/>
      <c r="AB16" s="245">
        <v>1</v>
      </c>
      <c r="AC16" s="68"/>
      <c r="AD16" s="203">
        <f t="shared" si="1"/>
        <v>1</v>
      </c>
      <c r="AE16" s="158"/>
    </row>
    <row r="17" spans="1:32" s="6" customFormat="1" ht="69" customHeight="1">
      <c r="A17" s="287"/>
      <c r="B17" s="290"/>
      <c r="C17" s="290"/>
      <c r="D17" s="69" t="s">
        <v>79</v>
      </c>
      <c r="E17" s="64" t="s">
        <v>163</v>
      </c>
      <c r="F17" s="179">
        <v>100</v>
      </c>
      <c r="G17" s="180"/>
      <c r="H17" s="66">
        <v>1</v>
      </c>
      <c r="I17" s="67"/>
      <c r="J17" s="66">
        <v>1</v>
      </c>
      <c r="K17" s="67"/>
      <c r="L17" s="66">
        <v>1</v>
      </c>
      <c r="M17" s="67"/>
      <c r="N17" s="66">
        <v>1</v>
      </c>
      <c r="O17" s="67"/>
      <c r="P17" s="66">
        <v>0.25</v>
      </c>
      <c r="Q17" s="67"/>
      <c r="R17" s="66">
        <v>0.25</v>
      </c>
      <c r="S17" s="67"/>
      <c r="T17" s="66">
        <v>0.25</v>
      </c>
      <c r="U17" s="68"/>
      <c r="V17" s="66">
        <v>0.25</v>
      </c>
      <c r="W17" s="66"/>
      <c r="X17" s="66">
        <f>SUM(R17,P17,T17,V17)</f>
        <v>1</v>
      </c>
      <c r="Y17" s="67"/>
      <c r="Z17" s="201">
        <f t="shared" si="0"/>
        <v>100</v>
      </c>
      <c r="AA17" s="195"/>
      <c r="AB17" s="245">
        <v>1</v>
      </c>
      <c r="AC17" s="68"/>
      <c r="AD17" s="203">
        <f t="shared" si="1"/>
        <v>1</v>
      </c>
      <c r="AE17" s="158"/>
    </row>
    <row r="18" spans="1:32" s="6" customFormat="1" ht="65.25" customHeight="1">
      <c r="A18" s="288"/>
      <c r="B18" s="291"/>
      <c r="C18" s="291"/>
      <c r="D18" s="71" t="s">
        <v>80</v>
      </c>
      <c r="E18" s="72" t="s">
        <v>163</v>
      </c>
      <c r="F18" s="181">
        <v>100</v>
      </c>
      <c r="G18" s="182"/>
      <c r="H18" s="66">
        <v>1</v>
      </c>
      <c r="I18" s="73"/>
      <c r="J18" s="66">
        <v>1</v>
      </c>
      <c r="K18" s="73"/>
      <c r="L18" s="66">
        <v>1</v>
      </c>
      <c r="M18" s="73"/>
      <c r="N18" s="66">
        <v>1</v>
      </c>
      <c r="O18" s="73"/>
      <c r="P18" s="66">
        <v>0.25</v>
      </c>
      <c r="Q18" s="73"/>
      <c r="R18" s="66">
        <v>0.25</v>
      </c>
      <c r="S18" s="73"/>
      <c r="T18" s="66">
        <v>0.25</v>
      </c>
      <c r="U18" s="74"/>
      <c r="V18" s="66">
        <v>0.25</v>
      </c>
      <c r="W18" s="66"/>
      <c r="X18" s="66">
        <f>SUM(R18,P18,T18,V18)</f>
        <v>1</v>
      </c>
      <c r="Y18" s="73"/>
      <c r="Z18" s="202">
        <f t="shared" si="0"/>
        <v>100</v>
      </c>
      <c r="AA18" s="196"/>
      <c r="AB18" s="245">
        <v>1</v>
      </c>
      <c r="AC18" s="74"/>
      <c r="AD18" s="204">
        <f t="shared" si="1"/>
        <v>1</v>
      </c>
      <c r="AE18" s="159"/>
    </row>
    <row r="19" spans="1:32" s="5" customFormat="1" ht="75" customHeight="1">
      <c r="A19" s="48"/>
      <c r="B19" s="49"/>
      <c r="C19" s="50" t="s">
        <v>28</v>
      </c>
      <c r="D19" s="50" t="s">
        <v>81</v>
      </c>
      <c r="E19" s="51" t="s">
        <v>75</v>
      </c>
      <c r="F19" s="175">
        <f>SUM(F20,F21,F22,F23,F24,F25)</f>
        <v>432</v>
      </c>
      <c r="G19" s="176">
        <f t="shared" ref="G19:M19" si="2">SUM(G20,G21,G22,G24,G25)</f>
        <v>4170500</v>
      </c>
      <c r="H19" s="52">
        <f t="shared" si="2"/>
        <v>240</v>
      </c>
      <c r="I19" s="53">
        <f t="shared" si="2"/>
        <v>2715484</v>
      </c>
      <c r="J19" s="52">
        <f t="shared" si="2"/>
        <v>60</v>
      </c>
      <c r="K19" s="53">
        <f t="shared" si="2"/>
        <v>969601</v>
      </c>
      <c r="L19" s="51">
        <f t="shared" si="2"/>
        <v>60</v>
      </c>
      <c r="M19" s="55">
        <f t="shared" si="2"/>
        <v>717225</v>
      </c>
      <c r="N19" s="51">
        <f>SUM(N20,N21,N22,N24,N25)</f>
        <v>60</v>
      </c>
      <c r="O19" s="55">
        <f>SUM(O20,O21,O22,O24,O25)</f>
        <v>502757</v>
      </c>
      <c r="P19" s="54">
        <f t="shared" ref="P19:W19" si="3">SUM(P20:P25)</f>
        <v>12</v>
      </c>
      <c r="Q19" s="53">
        <f t="shared" si="3"/>
        <v>34867</v>
      </c>
      <c r="R19" s="54">
        <f t="shared" si="3"/>
        <v>18</v>
      </c>
      <c r="S19" s="53">
        <f t="shared" si="3"/>
        <v>153071</v>
      </c>
      <c r="T19" s="54">
        <f t="shared" si="3"/>
        <v>18</v>
      </c>
      <c r="U19" s="53">
        <f t="shared" si="3"/>
        <v>152304</v>
      </c>
      <c r="V19" s="54">
        <f t="shared" si="3"/>
        <v>12</v>
      </c>
      <c r="W19" s="53">
        <f t="shared" si="3"/>
        <v>155726</v>
      </c>
      <c r="X19" s="48">
        <f>SUM(P19,R19,T19,V19)</f>
        <v>60</v>
      </c>
      <c r="Y19" s="53">
        <f>SUM(Q19,S19,U19,W19)</f>
        <v>495968</v>
      </c>
      <c r="Z19" s="55">
        <f t="shared" si="0"/>
        <v>100</v>
      </c>
      <c r="AA19" s="55">
        <f>Y19/M19*100</f>
        <v>69.150963784028718</v>
      </c>
      <c r="AB19" s="55">
        <f>SUM(H19,Z19)</f>
        <v>340</v>
      </c>
      <c r="AC19" s="55">
        <f>SUM(AC20:AC25)</f>
        <v>6789</v>
      </c>
      <c r="AD19" s="154">
        <f t="shared" si="1"/>
        <v>78.703703703703709</v>
      </c>
      <c r="AE19" s="154">
        <f>AC19/G19*100</f>
        <v>0.16278623666227071</v>
      </c>
    </row>
    <row r="20" spans="1:32" ht="100.5" customHeight="1">
      <c r="A20" s="75"/>
      <c r="B20" s="78" t="s">
        <v>19</v>
      </c>
      <c r="C20" s="77" t="s">
        <v>24</v>
      </c>
      <c r="D20" s="78" t="s">
        <v>82</v>
      </c>
      <c r="E20" s="79" t="s">
        <v>75</v>
      </c>
      <c r="F20" s="80">
        <v>72</v>
      </c>
      <c r="G20" s="197">
        <v>132500</v>
      </c>
      <c r="H20" s="80">
        <f>12*4</f>
        <v>48</v>
      </c>
      <c r="I20" s="197">
        <v>78749</v>
      </c>
      <c r="J20" s="81">
        <v>12</v>
      </c>
      <c r="K20" s="82">
        <v>27000</v>
      </c>
      <c r="L20" s="79">
        <v>12</v>
      </c>
      <c r="M20" s="83">
        <v>26999</v>
      </c>
      <c r="N20" s="79">
        <v>12</v>
      </c>
      <c r="O20" s="85">
        <v>26999</v>
      </c>
      <c r="P20" s="238" t="s">
        <v>170</v>
      </c>
      <c r="Q20" s="85">
        <v>0</v>
      </c>
      <c r="R20" s="84">
        <v>6</v>
      </c>
      <c r="S20" s="85">
        <v>13499</v>
      </c>
      <c r="T20" s="79">
        <v>6</v>
      </c>
      <c r="U20" s="83">
        <v>13499</v>
      </c>
      <c r="V20" s="75">
        <v>0</v>
      </c>
      <c r="W20" s="83">
        <v>0</v>
      </c>
      <c r="X20" s="75">
        <f>SUM(P20,R20,T20)</f>
        <v>12</v>
      </c>
      <c r="Y20" s="83">
        <f>SUM(Q20,S20,U20,W20)</f>
        <v>26998</v>
      </c>
      <c r="Z20" s="83">
        <f t="shared" si="0"/>
        <v>100</v>
      </c>
      <c r="AA20" s="83">
        <f>Y20/M20*100</f>
        <v>99.996296159117009</v>
      </c>
      <c r="AB20" s="237">
        <f>SUM(H20,Z20)</f>
        <v>148</v>
      </c>
      <c r="AC20" s="83">
        <f>SUM(M20-Y20)</f>
        <v>1</v>
      </c>
      <c r="AD20" s="160">
        <f>AB20/F20*100</f>
        <v>205.55555555555554</v>
      </c>
      <c r="AE20" s="198">
        <f>AC20/G20*100</f>
        <v>7.5471698113207543E-4</v>
      </c>
    </row>
    <row r="21" spans="1:32" ht="99.75" customHeight="1">
      <c r="A21" s="75"/>
      <c r="B21" s="78" t="s">
        <v>20</v>
      </c>
      <c r="C21" s="77" t="s">
        <v>25</v>
      </c>
      <c r="D21" s="78" t="s">
        <v>83</v>
      </c>
      <c r="E21" s="79" t="s">
        <v>75</v>
      </c>
      <c r="F21" s="80">
        <v>72</v>
      </c>
      <c r="G21" s="197">
        <v>135000</v>
      </c>
      <c r="H21" s="80">
        <f t="shared" ref="H21:H31" si="4">12*4</f>
        <v>48</v>
      </c>
      <c r="I21" s="197">
        <v>180765</v>
      </c>
      <c r="J21" s="81">
        <v>12</v>
      </c>
      <c r="K21" s="82">
        <v>25000</v>
      </c>
      <c r="L21" s="79">
        <v>12</v>
      </c>
      <c r="M21" s="83">
        <v>67625</v>
      </c>
      <c r="N21" s="79">
        <v>12</v>
      </c>
      <c r="O21" s="85">
        <v>67625</v>
      </c>
      <c r="P21" s="84">
        <v>3</v>
      </c>
      <c r="Q21" s="85">
        <v>11693</v>
      </c>
      <c r="R21" s="84">
        <v>3</v>
      </c>
      <c r="S21" s="85">
        <v>20127</v>
      </c>
      <c r="T21" s="79">
        <v>3</v>
      </c>
      <c r="U21" s="83">
        <v>17962</v>
      </c>
      <c r="V21" s="75">
        <v>3</v>
      </c>
      <c r="W21" s="83">
        <v>11680</v>
      </c>
      <c r="X21" s="165">
        <f>SUM(P21,R21,T21,V21)</f>
        <v>12</v>
      </c>
      <c r="Y21" s="83">
        <f t="shared" ref="Y21:Y34" si="5">SUM(Q21,S21,U21,W21)</f>
        <v>61462</v>
      </c>
      <c r="Z21" s="83">
        <f t="shared" si="0"/>
        <v>100</v>
      </c>
      <c r="AA21" s="83">
        <f>Y21/M21*100</f>
        <v>90.886506469500929</v>
      </c>
      <c r="AB21" s="237">
        <f>SUM(H21,Z21)</f>
        <v>148</v>
      </c>
      <c r="AC21" s="83">
        <f>SUM(M21-Y21)</f>
        <v>6163</v>
      </c>
      <c r="AD21" s="160">
        <f>AB21/F21*100</f>
        <v>205.55555555555554</v>
      </c>
      <c r="AE21" s="198">
        <f>AC21/G21*100</f>
        <v>4.565185185185185</v>
      </c>
    </row>
    <row r="22" spans="1:32" ht="63.75" customHeight="1">
      <c r="A22" s="75"/>
      <c r="B22" s="78" t="s">
        <v>21</v>
      </c>
      <c r="C22" s="86" t="s">
        <v>29</v>
      </c>
      <c r="D22" s="78" t="s">
        <v>84</v>
      </c>
      <c r="E22" s="79" t="s">
        <v>75</v>
      </c>
      <c r="F22" s="80">
        <v>72</v>
      </c>
      <c r="G22" s="197">
        <v>416000</v>
      </c>
      <c r="H22" s="80">
        <f t="shared" si="4"/>
        <v>48</v>
      </c>
      <c r="I22" s="197">
        <v>287877</v>
      </c>
      <c r="J22" s="81">
        <v>12</v>
      </c>
      <c r="K22" s="82">
        <v>112601</v>
      </c>
      <c r="L22" s="79">
        <v>12</v>
      </c>
      <c r="M22" s="83">
        <v>112601</v>
      </c>
      <c r="N22" s="79">
        <v>12</v>
      </c>
      <c r="O22" s="85">
        <v>112601</v>
      </c>
      <c r="P22" s="84">
        <v>3</v>
      </c>
      <c r="Q22" s="85">
        <v>7425</v>
      </c>
      <c r="R22" s="84">
        <v>3</v>
      </c>
      <c r="S22" s="85">
        <v>22845</v>
      </c>
      <c r="T22" s="79">
        <v>3</v>
      </c>
      <c r="U22" s="83">
        <v>38820</v>
      </c>
      <c r="V22" s="75">
        <v>3</v>
      </c>
      <c r="W22" s="83">
        <v>43151</v>
      </c>
      <c r="X22" s="165">
        <f>SUM(P22,R22,T22,V22)</f>
        <v>12</v>
      </c>
      <c r="Y22" s="83">
        <f t="shared" si="5"/>
        <v>112241</v>
      </c>
      <c r="Z22" s="83">
        <f t="shared" si="0"/>
        <v>100</v>
      </c>
      <c r="AA22" s="83">
        <f>Y22/M22*100</f>
        <v>99.68028703119866</v>
      </c>
      <c r="AB22" s="237">
        <f>SUM(H22,Z22)</f>
        <v>148</v>
      </c>
      <c r="AC22" s="83">
        <f>SUM(M22-Y22)</f>
        <v>360</v>
      </c>
      <c r="AD22" s="160">
        <f t="shared" si="1"/>
        <v>205.55555555555554</v>
      </c>
      <c r="AE22" s="198">
        <f>AC22/G22*100</f>
        <v>8.6538461538461536E-2</v>
      </c>
    </row>
    <row r="23" spans="1:32" ht="53.25" hidden="1" customHeight="1">
      <c r="A23" s="75"/>
      <c r="B23" s="78" t="s">
        <v>21</v>
      </c>
      <c r="C23" s="75"/>
      <c r="D23" s="79"/>
      <c r="E23" s="79"/>
      <c r="F23" s="80">
        <v>72</v>
      </c>
      <c r="G23" s="197"/>
      <c r="H23" s="80">
        <f t="shared" si="4"/>
        <v>48</v>
      </c>
      <c r="I23" s="197"/>
      <c r="J23" s="81"/>
      <c r="K23" s="82"/>
      <c r="L23" s="79"/>
      <c r="M23" s="83"/>
      <c r="N23" s="79"/>
      <c r="O23" s="85"/>
      <c r="P23" s="84"/>
      <c r="Q23" s="85"/>
      <c r="R23" s="84"/>
      <c r="S23" s="85"/>
      <c r="T23" s="79"/>
      <c r="U23" s="83"/>
      <c r="V23" s="75"/>
      <c r="W23" s="83"/>
      <c r="X23" s="165">
        <f>SUM(P23,R23,T23,V23)</f>
        <v>0</v>
      </c>
      <c r="Y23" s="83"/>
      <c r="Z23" s="83" t="e">
        <f t="shared" si="0"/>
        <v>#DIV/0!</v>
      </c>
      <c r="AA23" s="83"/>
      <c r="AB23" s="237"/>
      <c r="AC23" s="83">
        <f>SUM(M23-Y23)</f>
        <v>0</v>
      </c>
      <c r="AD23" s="160"/>
      <c r="AE23" s="198"/>
    </row>
    <row r="24" spans="1:32" ht="66.75" customHeight="1">
      <c r="A24" s="75"/>
      <c r="B24" s="78" t="s">
        <v>22</v>
      </c>
      <c r="C24" s="86" t="s">
        <v>26</v>
      </c>
      <c r="D24" s="78" t="s">
        <v>85</v>
      </c>
      <c r="E24" s="79" t="s">
        <v>75</v>
      </c>
      <c r="F24" s="80">
        <v>72</v>
      </c>
      <c r="G24" s="197">
        <v>282000</v>
      </c>
      <c r="H24" s="80">
        <f t="shared" si="4"/>
        <v>48</v>
      </c>
      <c r="I24" s="197">
        <v>164992</v>
      </c>
      <c r="J24" s="81">
        <v>12</v>
      </c>
      <c r="K24" s="82">
        <v>55000</v>
      </c>
      <c r="L24" s="79">
        <v>12</v>
      </c>
      <c r="M24" s="83">
        <v>55000</v>
      </c>
      <c r="N24" s="79">
        <v>12</v>
      </c>
      <c r="O24" s="85">
        <v>55000</v>
      </c>
      <c r="P24" s="84">
        <v>3</v>
      </c>
      <c r="Q24" s="85">
        <v>9166</v>
      </c>
      <c r="R24" s="84">
        <v>3</v>
      </c>
      <c r="S24" s="85">
        <v>13271</v>
      </c>
      <c r="T24" s="79">
        <v>3</v>
      </c>
      <c r="U24" s="83">
        <v>18812</v>
      </c>
      <c r="V24" s="75">
        <v>3</v>
      </c>
      <c r="W24" s="83">
        <v>13751</v>
      </c>
      <c r="X24" s="165">
        <f>SUM(P24,R24,T24,V24)</f>
        <v>12</v>
      </c>
      <c r="Y24" s="83">
        <f t="shared" si="5"/>
        <v>55000</v>
      </c>
      <c r="Z24" s="83">
        <f t="shared" si="0"/>
        <v>100</v>
      </c>
      <c r="AA24" s="83">
        <f t="shared" ref="Z24:AA31" si="6">Y24/M24*100</f>
        <v>100</v>
      </c>
      <c r="AB24" s="237">
        <f t="shared" ref="AB24:AB31" si="7">SUM(H24,Z24)</f>
        <v>148</v>
      </c>
      <c r="AC24" s="83">
        <f>SUM(M24-Y24)</f>
        <v>0</v>
      </c>
      <c r="AD24" s="160">
        <f t="shared" ref="AD24:AE31" si="8">AB24/F24*100</f>
        <v>205.55555555555554</v>
      </c>
      <c r="AE24" s="198">
        <f t="shared" si="8"/>
        <v>0</v>
      </c>
    </row>
    <row r="25" spans="1:32" ht="93" customHeight="1">
      <c r="A25" s="87"/>
      <c r="B25" s="78" t="s">
        <v>23</v>
      </c>
      <c r="C25" s="86" t="s">
        <v>30</v>
      </c>
      <c r="D25" s="78" t="s">
        <v>86</v>
      </c>
      <c r="E25" s="79" t="s">
        <v>75</v>
      </c>
      <c r="F25" s="80">
        <v>72</v>
      </c>
      <c r="G25" s="197">
        <v>3205000</v>
      </c>
      <c r="H25" s="80">
        <f t="shared" si="4"/>
        <v>48</v>
      </c>
      <c r="I25" s="197">
        <v>2003101</v>
      </c>
      <c r="J25" s="81">
        <v>12</v>
      </c>
      <c r="K25" s="82">
        <v>750000</v>
      </c>
      <c r="L25" s="79">
        <v>12</v>
      </c>
      <c r="M25" s="83">
        <v>455000</v>
      </c>
      <c r="N25" s="79">
        <v>12</v>
      </c>
      <c r="O25" s="85">
        <v>240532</v>
      </c>
      <c r="P25" s="84">
        <v>3</v>
      </c>
      <c r="Q25" s="85">
        <v>6583</v>
      </c>
      <c r="R25" s="84">
        <v>3</v>
      </c>
      <c r="S25" s="85">
        <v>83329</v>
      </c>
      <c r="T25" s="79">
        <v>3</v>
      </c>
      <c r="U25" s="83">
        <v>63211</v>
      </c>
      <c r="V25" s="75">
        <v>3</v>
      </c>
      <c r="W25" s="83">
        <v>87144</v>
      </c>
      <c r="X25" s="165">
        <f>SUM(P25,R25,T25,V25)</f>
        <v>12</v>
      </c>
      <c r="Y25" s="83">
        <f t="shared" si="5"/>
        <v>240267</v>
      </c>
      <c r="Z25" s="83">
        <f t="shared" si="0"/>
        <v>100</v>
      </c>
      <c r="AA25" s="83">
        <f t="shared" si="6"/>
        <v>52.805934065934068</v>
      </c>
      <c r="AB25" s="237">
        <f t="shared" si="7"/>
        <v>148</v>
      </c>
      <c r="AC25" s="83">
        <f>SUM(O25-Y25)</f>
        <v>265</v>
      </c>
      <c r="AD25" s="160">
        <f t="shared" si="8"/>
        <v>205.55555555555554</v>
      </c>
      <c r="AE25" s="198">
        <f t="shared" si="8"/>
        <v>8.2683307332293288E-3</v>
      </c>
      <c r="AF25" s="7"/>
    </row>
    <row r="26" spans="1:32" s="8" customFormat="1" ht="106.5" customHeight="1">
      <c r="A26" s="48"/>
      <c r="B26" s="49"/>
      <c r="C26" s="50" t="s">
        <v>31</v>
      </c>
      <c r="D26" s="50" t="s">
        <v>87</v>
      </c>
      <c r="E26" s="51" t="s">
        <v>75</v>
      </c>
      <c r="F26" s="175">
        <f>SUM(F27:F29)</f>
        <v>216</v>
      </c>
      <c r="G26" s="176">
        <f>SUM(G27,G28,G29)</f>
        <v>4214250</v>
      </c>
      <c r="H26" s="52">
        <f>SUM(H27:H29)</f>
        <v>144</v>
      </c>
      <c r="I26" s="53">
        <f>SUM(I27,I28,I29)</f>
        <v>2659324</v>
      </c>
      <c r="J26" s="52"/>
      <c r="K26" s="53">
        <f>SUM(K27,K28,K29)</f>
        <v>833315</v>
      </c>
      <c r="L26" s="51">
        <f>SUM(L27:L29)</f>
        <v>36</v>
      </c>
      <c r="M26" s="55">
        <f>SUM(M27,M28,M29)</f>
        <v>833216</v>
      </c>
      <c r="N26" s="51">
        <f>SUM(N27:N29)</f>
        <v>24</v>
      </c>
      <c r="O26" s="55">
        <f>SUM(O27,O28,O29)</f>
        <v>783216</v>
      </c>
      <c r="P26" s="54">
        <f t="shared" ref="P26:U26" si="9">SUM(P27:P29)</f>
        <v>3</v>
      </c>
      <c r="Q26" s="53">
        <f t="shared" si="9"/>
        <v>18217</v>
      </c>
      <c r="R26" s="54">
        <f t="shared" si="9"/>
        <v>9</v>
      </c>
      <c r="S26" s="53">
        <f t="shared" si="9"/>
        <v>262547</v>
      </c>
      <c r="T26" s="52">
        <f t="shared" si="9"/>
        <v>6</v>
      </c>
      <c r="U26" s="53">
        <f t="shared" si="9"/>
        <v>148289</v>
      </c>
      <c r="V26" s="48">
        <f>SUM(V27:V29)</f>
        <v>6</v>
      </c>
      <c r="W26" s="55">
        <f>SUM(W27:W29)</f>
        <v>261405</v>
      </c>
      <c r="X26" s="48">
        <f t="shared" ref="X26:X31" si="10">SUM(P26,R26,T26,V26)</f>
        <v>24</v>
      </c>
      <c r="Y26" s="53">
        <f>SUM(Y27:Y29)</f>
        <v>690458</v>
      </c>
      <c r="Z26" s="55">
        <f t="shared" si="6"/>
        <v>66.666666666666657</v>
      </c>
      <c r="AA26" s="55">
        <f t="shared" si="6"/>
        <v>82.866627621169059</v>
      </c>
      <c r="AB26" s="55">
        <f t="shared" si="7"/>
        <v>210.66666666666666</v>
      </c>
      <c r="AC26" s="55">
        <f>SUM(AC27,AC28,AC29)</f>
        <v>92758</v>
      </c>
      <c r="AD26" s="154">
        <f t="shared" si="8"/>
        <v>97.53086419753086</v>
      </c>
      <c r="AE26" s="154">
        <f t="shared" si="8"/>
        <v>2.2010559411520436</v>
      </c>
    </row>
    <row r="27" spans="1:32" s="9" customFormat="1" ht="78" customHeight="1">
      <c r="A27" s="75"/>
      <c r="B27" s="78" t="s">
        <v>132</v>
      </c>
      <c r="C27" s="88" t="s">
        <v>32</v>
      </c>
      <c r="D27" s="78" t="s">
        <v>88</v>
      </c>
      <c r="E27" s="79" t="s">
        <v>75</v>
      </c>
      <c r="F27" s="80">
        <v>72</v>
      </c>
      <c r="G27" s="89">
        <v>895000</v>
      </c>
      <c r="H27" s="80">
        <f t="shared" si="4"/>
        <v>48</v>
      </c>
      <c r="I27" s="89">
        <v>497100</v>
      </c>
      <c r="J27" s="81">
        <v>12</v>
      </c>
      <c r="K27" s="85">
        <v>184999</v>
      </c>
      <c r="L27" s="79">
        <v>12</v>
      </c>
      <c r="M27" s="83">
        <v>184999</v>
      </c>
      <c r="N27" s="79">
        <v>12</v>
      </c>
      <c r="O27" s="83">
        <v>184999</v>
      </c>
      <c r="P27" s="84">
        <v>3</v>
      </c>
      <c r="Q27" s="85">
        <v>18217</v>
      </c>
      <c r="R27" s="84">
        <v>3</v>
      </c>
      <c r="S27" s="85">
        <v>41598</v>
      </c>
      <c r="T27" s="79">
        <v>3</v>
      </c>
      <c r="U27" s="83">
        <v>30448</v>
      </c>
      <c r="V27" s="75">
        <v>3</v>
      </c>
      <c r="W27" s="83">
        <v>33885</v>
      </c>
      <c r="X27" s="75">
        <f t="shared" si="10"/>
        <v>12</v>
      </c>
      <c r="Y27" s="83">
        <f t="shared" si="5"/>
        <v>124148</v>
      </c>
      <c r="Z27" s="83">
        <f>X27/L27*100</f>
        <v>100</v>
      </c>
      <c r="AA27" s="83">
        <f t="shared" si="6"/>
        <v>67.107389769674427</v>
      </c>
      <c r="AB27" s="205">
        <f t="shared" si="7"/>
        <v>148</v>
      </c>
      <c r="AC27" s="83">
        <f>SUM(O27-Y27)</f>
        <v>60851</v>
      </c>
      <c r="AD27" s="160">
        <f t="shared" si="8"/>
        <v>205.55555555555554</v>
      </c>
      <c r="AE27" s="198">
        <f t="shared" si="8"/>
        <v>6.7989944134078222</v>
      </c>
    </row>
    <row r="28" spans="1:32" s="9" customFormat="1" ht="76.5" customHeight="1">
      <c r="A28" s="75"/>
      <c r="B28" s="78" t="s">
        <v>133</v>
      </c>
      <c r="C28" s="88" t="s">
        <v>33</v>
      </c>
      <c r="D28" s="78" t="s">
        <v>89</v>
      </c>
      <c r="E28" s="79" t="s">
        <v>75</v>
      </c>
      <c r="F28" s="80">
        <v>72</v>
      </c>
      <c r="G28" s="89">
        <v>312000</v>
      </c>
      <c r="H28" s="80">
        <f t="shared" si="4"/>
        <v>48</v>
      </c>
      <c r="I28" s="89">
        <v>91707</v>
      </c>
      <c r="J28" s="81">
        <v>12</v>
      </c>
      <c r="K28" s="85">
        <v>50000</v>
      </c>
      <c r="L28" s="79">
        <v>12</v>
      </c>
      <c r="M28" s="214">
        <v>50000</v>
      </c>
      <c r="N28" s="239" t="s">
        <v>170</v>
      </c>
      <c r="O28" s="83">
        <v>0</v>
      </c>
      <c r="P28" s="85">
        <v>0</v>
      </c>
      <c r="Q28" s="85">
        <v>0</v>
      </c>
      <c r="R28" s="84"/>
      <c r="S28" s="85">
        <v>0</v>
      </c>
      <c r="T28" s="85">
        <v>0</v>
      </c>
      <c r="U28" s="85">
        <v>0</v>
      </c>
      <c r="V28" s="75">
        <v>0</v>
      </c>
      <c r="W28" s="83">
        <v>0</v>
      </c>
      <c r="X28" s="85">
        <v>0</v>
      </c>
      <c r="Y28" s="83">
        <f t="shared" si="5"/>
        <v>0</v>
      </c>
      <c r="Z28" s="83">
        <f>X28/L28*100</f>
        <v>0</v>
      </c>
      <c r="AA28" s="83">
        <f t="shared" si="6"/>
        <v>0</v>
      </c>
      <c r="AB28" s="240" t="s">
        <v>170</v>
      </c>
      <c r="AC28" s="83">
        <f>SUM(O28-Y28)</f>
        <v>0</v>
      </c>
      <c r="AD28" s="198" t="e">
        <f>AB28/F28*100</f>
        <v>#VALUE!</v>
      </c>
      <c r="AE28" s="198">
        <f t="shared" si="8"/>
        <v>0</v>
      </c>
    </row>
    <row r="29" spans="1:32" s="9" customFormat="1" ht="73.5" customHeight="1">
      <c r="A29" s="75"/>
      <c r="B29" s="78" t="s">
        <v>134</v>
      </c>
      <c r="C29" s="88" t="s">
        <v>34</v>
      </c>
      <c r="D29" s="78" t="s">
        <v>90</v>
      </c>
      <c r="E29" s="79" t="s">
        <v>75</v>
      </c>
      <c r="F29" s="80">
        <v>72</v>
      </c>
      <c r="G29" s="89">
        <v>3007250</v>
      </c>
      <c r="H29" s="80">
        <f t="shared" si="4"/>
        <v>48</v>
      </c>
      <c r="I29" s="89">
        <v>2070517</v>
      </c>
      <c r="J29" s="81">
        <v>12</v>
      </c>
      <c r="K29" s="85">
        <v>598316</v>
      </c>
      <c r="L29" s="79">
        <v>12</v>
      </c>
      <c r="M29" s="83">
        <v>598217</v>
      </c>
      <c r="N29" s="79">
        <v>12</v>
      </c>
      <c r="O29" s="85">
        <v>598217</v>
      </c>
      <c r="P29" s="85">
        <v>0</v>
      </c>
      <c r="Q29" s="85">
        <v>0</v>
      </c>
      <c r="R29" s="84">
        <v>6</v>
      </c>
      <c r="S29" s="85">
        <v>220949</v>
      </c>
      <c r="T29" s="79">
        <v>3</v>
      </c>
      <c r="U29" s="212">
        <v>117841</v>
      </c>
      <c r="V29" s="75">
        <v>3</v>
      </c>
      <c r="W29" s="83">
        <v>227520</v>
      </c>
      <c r="X29" s="75">
        <f t="shared" si="10"/>
        <v>12</v>
      </c>
      <c r="Y29" s="83">
        <f t="shared" si="5"/>
        <v>566310</v>
      </c>
      <c r="Z29" s="83">
        <f>X29/L29*100</f>
        <v>100</v>
      </c>
      <c r="AA29" s="83">
        <f t="shared" si="6"/>
        <v>94.666316737906143</v>
      </c>
      <c r="AB29" s="237">
        <f t="shared" si="7"/>
        <v>148</v>
      </c>
      <c r="AC29" s="83">
        <f>SUM(M29-Y29)</f>
        <v>31907</v>
      </c>
      <c r="AD29" s="160">
        <f t="shared" si="8"/>
        <v>205.55555555555554</v>
      </c>
      <c r="AE29" s="198">
        <f t="shared" si="8"/>
        <v>1.0610025771053289</v>
      </c>
    </row>
    <row r="30" spans="1:32" s="8" customFormat="1" ht="83.25" customHeight="1">
      <c r="A30" s="48"/>
      <c r="B30" s="49"/>
      <c r="C30" s="50" t="s">
        <v>35</v>
      </c>
      <c r="D30" s="50" t="s">
        <v>91</v>
      </c>
      <c r="E30" s="51" t="s">
        <v>75</v>
      </c>
      <c r="F30" s="175">
        <v>24</v>
      </c>
      <c r="G30" s="176">
        <f>SUM(G31)</f>
        <v>4203113</v>
      </c>
      <c r="H30" s="52">
        <f>SUM(H31)</f>
        <v>48</v>
      </c>
      <c r="I30" s="53">
        <f>SUM(I31)</f>
        <v>0</v>
      </c>
      <c r="J30" s="52"/>
      <c r="K30" s="53">
        <f>SUM(K31)</f>
        <v>4902809</v>
      </c>
      <c r="L30" s="51">
        <v>12</v>
      </c>
      <c r="M30" s="53">
        <f>SUM(M31)</f>
        <v>4203113</v>
      </c>
      <c r="N30" s="51">
        <v>12</v>
      </c>
      <c r="O30" s="53">
        <f t="shared" ref="O30:U30" si="11">SUM(O31)</f>
        <v>4036454</v>
      </c>
      <c r="P30" s="54">
        <f t="shared" si="11"/>
        <v>3</v>
      </c>
      <c r="Q30" s="53">
        <f t="shared" si="11"/>
        <v>318198</v>
      </c>
      <c r="R30" s="54">
        <f t="shared" si="11"/>
        <v>3</v>
      </c>
      <c r="S30" s="53">
        <f t="shared" si="11"/>
        <v>2172390</v>
      </c>
      <c r="T30" s="54">
        <f t="shared" si="11"/>
        <v>3</v>
      </c>
      <c r="U30" s="53">
        <f t="shared" si="11"/>
        <v>454312</v>
      </c>
      <c r="V30" s="48">
        <f>SUM(V31)</f>
        <v>3</v>
      </c>
      <c r="W30" s="55">
        <f>SUM(W31)</f>
        <v>1025777</v>
      </c>
      <c r="X30" s="48">
        <f t="shared" si="10"/>
        <v>12</v>
      </c>
      <c r="Y30" s="53">
        <f>SUM(Y31)</f>
        <v>3970677</v>
      </c>
      <c r="Z30" s="55">
        <f t="shared" si="6"/>
        <v>100</v>
      </c>
      <c r="AA30" s="55">
        <f t="shared" si="6"/>
        <v>94.469908375054388</v>
      </c>
      <c r="AB30" s="55">
        <f t="shared" si="7"/>
        <v>148</v>
      </c>
      <c r="AC30" s="55">
        <f>SUM(AC31)</f>
        <v>65777</v>
      </c>
      <c r="AD30" s="154">
        <f t="shared" si="8"/>
        <v>616.66666666666674</v>
      </c>
      <c r="AE30" s="154">
        <f>AC30/G30*100</f>
        <v>1.5649591148275102</v>
      </c>
    </row>
    <row r="31" spans="1:32" s="9" customFormat="1" ht="81" customHeight="1">
      <c r="A31" s="75"/>
      <c r="B31" s="76"/>
      <c r="C31" s="86" t="s">
        <v>36</v>
      </c>
      <c r="D31" s="78" t="s">
        <v>90</v>
      </c>
      <c r="E31" s="79" t="s">
        <v>75</v>
      </c>
      <c r="F31" s="80">
        <v>72</v>
      </c>
      <c r="G31" s="89">
        <v>4203113</v>
      </c>
      <c r="H31" s="80">
        <f t="shared" si="4"/>
        <v>48</v>
      </c>
      <c r="I31" s="89">
        <v>0</v>
      </c>
      <c r="J31" s="81">
        <v>12</v>
      </c>
      <c r="K31" s="85">
        <v>4902809</v>
      </c>
      <c r="L31" s="79">
        <v>12</v>
      </c>
      <c r="M31" s="83">
        <v>4203113</v>
      </c>
      <c r="N31" s="79">
        <v>12</v>
      </c>
      <c r="O31" s="85">
        <v>4036454</v>
      </c>
      <c r="P31" s="84">
        <v>3</v>
      </c>
      <c r="Q31" s="85">
        <v>318198</v>
      </c>
      <c r="R31" s="84">
        <v>3</v>
      </c>
      <c r="S31" s="85">
        <v>2172390</v>
      </c>
      <c r="T31" s="79">
        <v>3</v>
      </c>
      <c r="U31" s="83">
        <v>454312</v>
      </c>
      <c r="V31" s="75">
        <v>3</v>
      </c>
      <c r="W31" s="83">
        <v>1025777</v>
      </c>
      <c r="X31" s="75">
        <f t="shared" si="10"/>
        <v>12</v>
      </c>
      <c r="Y31" s="83">
        <f t="shared" si="5"/>
        <v>3970677</v>
      </c>
      <c r="Z31" s="83">
        <f>X31/L31*100</f>
        <v>100</v>
      </c>
      <c r="AA31" s="83">
        <f t="shared" si="6"/>
        <v>94.469908375054388</v>
      </c>
      <c r="AB31" s="237">
        <f t="shared" si="7"/>
        <v>148</v>
      </c>
      <c r="AC31" s="83">
        <f>SUM(O31-Y31)</f>
        <v>65777</v>
      </c>
      <c r="AD31" s="160">
        <f>AB31/F31*100</f>
        <v>205.55555555555554</v>
      </c>
      <c r="AE31" s="198">
        <f t="shared" si="8"/>
        <v>1.5649591148275102</v>
      </c>
    </row>
    <row r="32" spans="1:32" ht="68.25" customHeight="1">
      <c r="A32" s="87"/>
      <c r="B32" s="90"/>
      <c r="C32" s="91"/>
      <c r="D32" s="87"/>
      <c r="E32" s="92"/>
      <c r="F32" s="184"/>
      <c r="G32" s="185"/>
      <c r="H32" s="93"/>
      <c r="I32" s="94"/>
      <c r="J32" s="93"/>
      <c r="K32" s="94"/>
      <c r="L32" s="92"/>
      <c r="M32" s="83"/>
      <c r="N32" s="92"/>
      <c r="O32" s="85"/>
      <c r="P32" s="95"/>
      <c r="Q32" s="94"/>
      <c r="R32" s="95"/>
      <c r="S32" s="94"/>
      <c r="T32" s="92"/>
      <c r="U32" s="87"/>
      <c r="V32" s="87"/>
      <c r="W32" s="96"/>
      <c r="X32" s="87"/>
      <c r="Y32" s="96"/>
      <c r="Z32" s="206"/>
      <c r="AA32" s="87"/>
      <c r="AB32" s="206"/>
      <c r="AC32" s="87"/>
      <c r="AD32" s="161"/>
      <c r="AE32" s="162"/>
    </row>
    <row r="33" spans="1:31" ht="89.25" customHeight="1" thickBot="1">
      <c r="A33" s="97"/>
      <c r="B33" s="98"/>
      <c r="C33" s="99" t="s">
        <v>37</v>
      </c>
      <c r="D33" s="100" t="s">
        <v>92</v>
      </c>
      <c r="E33" s="101" t="s">
        <v>75</v>
      </c>
      <c r="F33" s="186">
        <f t="shared" ref="F33:M33" si="12">SUM(F34,F37)</f>
        <v>362</v>
      </c>
      <c r="G33" s="187">
        <f t="shared" si="12"/>
        <v>272100</v>
      </c>
      <c r="H33" s="102">
        <f t="shared" si="12"/>
        <v>96</v>
      </c>
      <c r="I33" s="103">
        <f t="shared" si="12"/>
        <v>126689</v>
      </c>
      <c r="J33" s="102">
        <f t="shared" si="12"/>
        <v>24</v>
      </c>
      <c r="K33" s="103">
        <f t="shared" si="12"/>
        <v>56000</v>
      </c>
      <c r="L33" s="101">
        <f t="shared" si="12"/>
        <v>24</v>
      </c>
      <c r="M33" s="103">
        <f t="shared" si="12"/>
        <v>56000</v>
      </c>
      <c r="N33" s="215">
        <f>SUM(N34,N37)</f>
        <v>0</v>
      </c>
      <c r="O33" s="103">
        <f>SUM(O34,O37)</f>
        <v>0</v>
      </c>
      <c r="P33" s="104"/>
      <c r="Q33" s="103"/>
      <c r="R33" s="104"/>
      <c r="S33" s="103"/>
      <c r="T33" s="101"/>
      <c r="U33" s="105"/>
      <c r="V33" s="105"/>
      <c r="W33" s="106"/>
      <c r="X33" s="106">
        <f>SUM(P33,R33,T33,V33)</f>
        <v>0</v>
      </c>
      <c r="Y33" s="103">
        <f t="shared" si="5"/>
        <v>0</v>
      </c>
      <c r="Z33" s="106">
        <f>X33/L33*100</f>
        <v>0</v>
      </c>
      <c r="AA33" s="106">
        <f>Y33/M33*100</f>
        <v>0</v>
      </c>
      <c r="AB33" s="217">
        <f>SUM(H33,Z33)</f>
        <v>96</v>
      </c>
      <c r="AC33" s="217">
        <f>SUM(I33,AA33)</f>
        <v>126689</v>
      </c>
      <c r="AD33" s="218">
        <f>AB33/F33*100</f>
        <v>26.519337016574585</v>
      </c>
      <c r="AE33" s="218">
        <f>AC33/G33*100</f>
        <v>46.559720690922454</v>
      </c>
    </row>
    <row r="34" spans="1:31" ht="75.75" customHeight="1">
      <c r="A34" s="107"/>
      <c r="B34" s="108"/>
      <c r="C34" s="109" t="s">
        <v>38</v>
      </c>
      <c r="D34" s="110" t="s">
        <v>93</v>
      </c>
      <c r="E34" s="111" t="s">
        <v>171</v>
      </c>
      <c r="F34" s="112">
        <v>290</v>
      </c>
      <c r="G34" s="113">
        <v>141600</v>
      </c>
      <c r="H34" s="112">
        <v>48</v>
      </c>
      <c r="I34" s="113">
        <v>79439</v>
      </c>
      <c r="J34" s="114">
        <v>12</v>
      </c>
      <c r="K34" s="115">
        <v>31000</v>
      </c>
      <c r="L34" s="111">
        <v>12</v>
      </c>
      <c r="M34" s="213">
        <v>31000</v>
      </c>
      <c r="N34" s="216">
        <v>0</v>
      </c>
      <c r="O34" s="115">
        <v>0</v>
      </c>
      <c r="P34" s="116"/>
      <c r="Q34" s="115"/>
      <c r="R34" s="116"/>
      <c r="S34" s="115"/>
      <c r="T34" s="111"/>
      <c r="U34" s="117"/>
      <c r="V34" s="117"/>
      <c r="W34" s="118">
        <v>0</v>
      </c>
      <c r="X34" s="118">
        <f>SUM(P34,R34,T34,V34)</f>
        <v>0</v>
      </c>
      <c r="Y34" s="118">
        <f t="shared" si="5"/>
        <v>0</v>
      </c>
      <c r="Z34" s="205">
        <f>SUM(X34)</f>
        <v>0</v>
      </c>
      <c r="AA34" s="83">
        <f>Y34/M34*100</f>
        <v>0</v>
      </c>
      <c r="AB34" s="207">
        <f>SUM(H34,Z34)</f>
        <v>48</v>
      </c>
      <c r="AC34" s="207">
        <f>SUM(I34,AA34)</f>
        <v>79439</v>
      </c>
      <c r="AD34" s="199">
        <f>AB34/F34*100</f>
        <v>16.551724137931036</v>
      </c>
      <c r="AE34" s="199">
        <f>AC34/G34*100</f>
        <v>56.100988700564969</v>
      </c>
    </row>
    <row r="35" spans="1:31" ht="90" customHeight="1">
      <c r="A35" s="87"/>
      <c r="B35" s="90"/>
      <c r="C35" s="87"/>
      <c r="D35" s="75"/>
      <c r="E35" s="79"/>
      <c r="F35" s="147"/>
      <c r="G35" s="183"/>
      <c r="H35" s="81"/>
      <c r="I35" s="85"/>
      <c r="J35" s="81"/>
      <c r="K35" s="85"/>
      <c r="L35" s="79"/>
      <c r="M35" s="85"/>
      <c r="N35" s="212"/>
      <c r="O35" s="85"/>
      <c r="P35" s="84"/>
      <c r="Q35" s="85"/>
      <c r="R35" s="84"/>
      <c r="S35" s="85"/>
      <c r="T35" s="79"/>
      <c r="U35" s="75"/>
      <c r="V35" s="75"/>
      <c r="W35" s="83"/>
      <c r="X35" s="83"/>
      <c r="Y35" s="83"/>
      <c r="Z35" s="200"/>
      <c r="AA35" s="75"/>
      <c r="AB35" s="200"/>
      <c r="AC35" s="75"/>
      <c r="AD35" s="160"/>
      <c r="AE35" s="200"/>
    </row>
    <row r="36" spans="1:31" ht="47.25" customHeight="1">
      <c r="A36" s="87"/>
      <c r="B36" s="90"/>
      <c r="C36" s="87"/>
      <c r="D36" s="75"/>
      <c r="E36" s="79"/>
      <c r="F36" s="147"/>
      <c r="G36" s="183"/>
      <c r="H36" s="81"/>
      <c r="I36" s="85"/>
      <c r="J36" s="81"/>
      <c r="K36" s="85"/>
      <c r="L36" s="79"/>
      <c r="M36" s="85"/>
      <c r="N36" s="212"/>
      <c r="O36" s="85"/>
      <c r="P36" s="84"/>
      <c r="Q36" s="85"/>
      <c r="R36" s="84"/>
      <c r="S36" s="85"/>
      <c r="T36" s="79"/>
      <c r="U36" s="75"/>
      <c r="V36" s="75"/>
      <c r="W36" s="83"/>
      <c r="X36" s="83"/>
      <c r="Y36" s="83"/>
      <c r="Z36" s="200"/>
      <c r="AA36" s="75"/>
      <c r="AB36" s="200"/>
      <c r="AC36" s="75"/>
      <c r="AD36" s="160"/>
      <c r="AE36" s="200"/>
    </row>
    <row r="37" spans="1:31" s="9" customFormat="1" ht="84" customHeight="1">
      <c r="A37" s="75"/>
      <c r="B37" s="76"/>
      <c r="C37" s="86" t="s">
        <v>39</v>
      </c>
      <c r="D37" s="78" t="s">
        <v>94</v>
      </c>
      <c r="E37" s="79" t="s">
        <v>75</v>
      </c>
      <c r="F37" s="80">
        <v>72</v>
      </c>
      <c r="G37" s="89">
        <v>130500</v>
      </c>
      <c r="H37" s="80">
        <v>48</v>
      </c>
      <c r="I37" s="89">
        <v>47250</v>
      </c>
      <c r="J37" s="81">
        <v>12</v>
      </c>
      <c r="K37" s="85">
        <v>25000</v>
      </c>
      <c r="L37" s="79">
        <v>12</v>
      </c>
      <c r="M37" s="214">
        <v>25000</v>
      </c>
      <c r="N37" s="212">
        <v>0</v>
      </c>
      <c r="O37" s="85">
        <v>0</v>
      </c>
      <c r="P37" s="84"/>
      <c r="Q37" s="85">
        <v>0</v>
      </c>
      <c r="R37" s="84"/>
      <c r="S37" s="85"/>
      <c r="T37" s="79"/>
      <c r="U37" s="75"/>
      <c r="V37" s="75"/>
      <c r="W37" s="83">
        <v>0</v>
      </c>
      <c r="X37" s="83">
        <f>SUM(P37,R37,T37,V37)</f>
        <v>0</v>
      </c>
      <c r="Y37" s="83">
        <f t="shared" ref="Y37:Y48" si="13">SUM(Q37,S37,U37,W37)</f>
        <v>0</v>
      </c>
      <c r="Z37" s="205">
        <f>X37/L37*100</f>
        <v>0</v>
      </c>
      <c r="AA37" s="83">
        <f>Y37/M37*100</f>
        <v>0</v>
      </c>
      <c r="AB37" s="205">
        <f>SUM(H37,Z37)</f>
        <v>48</v>
      </c>
      <c r="AC37" s="205">
        <f>SUM(I37,AA37)</f>
        <v>47250</v>
      </c>
      <c r="AD37" s="198">
        <f>AB37/F37*100</f>
        <v>66.666666666666657</v>
      </c>
      <c r="AE37" s="198">
        <f>AC37/G37*100</f>
        <v>36.206896551724135</v>
      </c>
    </row>
    <row r="38" spans="1:31" ht="78" customHeight="1">
      <c r="A38" s="87"/>
      <c r="B38" s="129" t="s">
        <v>141</v>
      </c>
      <c r="C38" s="87"/>
      <c r="D38" s="87"/>
      <c r="E38" s="92"/>
      <c r="F38" s="184"/>
      <c r="G38" s="185"/>
      <c r="H38" s="93"/>
      <c r="I38" s="94"/>
      <c r="J38" s="93"/>
      <c r="K38" s="94"/>
      <c r="L38" s="92"/>
      <c r="M38" s="83"/>
      <c r="N38" s="92"/>
      <c r="O38" s="85"/>
      <c r="P38" s="95"/>
      <c r="Q38" s="94"/>
      <c r="R38" s="95"/>
      <c r="S38" s="94"/>
      <c r="T38" s="92"/>
      <c r="U38" s="87"/>
      <c r="V38" s="87"/>
      <c r="W38" s="96"/>
      <c r="X38" s="87"/>
      <c r="Y38" s="96"/>
      <c r="Z38" s="206"/>
      <c r="AA38" s="87"/>
      <c r="AB38" s="206"/>
      <c r="AC38" s="87"/>
      <c r="AD38" s="161"/>
      <c r="AE38" s="162"/>
    </row>
    <row r="39" spans="1:31" ht="120" customHeight="1">
      <c r="A39" s="87"/>
      <c r="B39" s="78" t="s">
        <v>142</v>
      </c>
      <c r="C39" s="50" t="s">
        <v>40</v>
      </c>
      <c r="D39" s="119" t="s">
        <v>95</v>
      </c>
      <c r="E39" s="51" t="s">
        <v>75</v>
      </c>
      <c r="F39" s="175">
        <v>60</v>
      </c>
      <c r="G39" s="176">
        <f t="shared" ref="G39:S39" si="14">SUM(G40)</f>
        <v>270000</v>
      </c>
      <c r="H39" s="52">
        <f t="shared" si="14"/>
        <v>48</v>
      </c>
      <c r="I39" s="53">
        <f t="shared" si="14"/>
        <v>186450</v>
      </c>
      <c r="J39" s="52">
        <f t="shared" si="14"/>
        <v>12</v>
      </c>
      <c r="K39" s="53">
        <f t="shared" si="14"/>
        <v>30000</v>
      </c>
      <c r="L39" s="51">
        <f t="shared" si="14"/>
        <v>12</v>
      </c>
      <c r="M39" s="55">
        <f t="shared" si="14"/>
        <v>100000</v>
      </c>
      <c r="N39" s="51">
        <f t="shared" si="14"/>
        <v>12</v>
      </c>
      <c r="O39" s="53">
        <f t="shared" si="14"/>
        <v>100000</v>
      </c>
      <c r="P39" s="53">
        <f t="shared" si="14"/>
        <v>0</v>
      </c>
      <c r="Q39" s="53">
        <f t="shared" si="14"/>
        <v>0</v>
      </c>
      <c r="R39" s="54">
        <f t="shared" si="14"/>
        <v>12</v>
      </c>
      <c r="S39" s="53">
        <f t="shared" si="14"/>
        <v>99300</v>
      </c>
      <c r="T39" s="219">
        <f>SUM(T40)</f>
        <v>0</v>
      </c>
      <c r="U39" s="55">
        <f>SUM(U40)</f>
        <v>0</v>
      </c>
      <c r="V39" s="219">
        <f>SUM(V40)</f>
        <v>0</v>
      </c>
      <c r="W39" s="55">
        <f>SUM(W40)</f>
        <v>0</v>
      </c>
      <c r="X39" s="48">
        <f t="shared" ref="X39:X48" si="15">SUM(P39,R39,T39,V39)</f>
        <v>12</v>
      </c>
      <c r="Y39" s="53">
        <f>SUM(Y40)</f>
        <v>99300</v>
      </c>
      <c r="Z39" s="55">
        <f t="shared" ref="Z39:Z48" si="16">X39/L39*100</f>
        <v>100</v>
      </c>
      <c r="AA39" s="55">
        <f t="shared" ref="AA39:AA48" si="17">Y39/M39*100</f>
        <v>99.3</v>
      </c>
      <c r="AB39" s="55">
        <f t="shared" ref="AB39:AB48" si="18">SUM(H39,Z39)</f>
        <v>148</v>
      </c>
      <c r="AC39" s="55">
        <f>SUM(AC40)</f>
        <v>700</v>
      </c>
      <c r="AD39" s="154">
        <f t="shared" ref="AD39:AD48" si="19">AB39/F39*100</f>
        <v>246.66666666666669</v>
      </c>
      <c r="AE39" s="154">
        <f>AC39/G39*100</f>
        <v>0.25925925925925924</v>
      </c>
    </row>
    <row r="40" spans="1:31" ht="120.75" customHeight="1">
      <c r="A40" s="87"/>
      <c r="B40" s="76"/>
      <c r="C40" s="86" t="s">
        <v>41</v>
      </c>
      <c r="D40" s="78" t="s">
        <v>96</v>
      </c>
      <c r="E40" s="79" t="s">
        <v>75</v>
      </c>
      <c r="F40" s="80">
        <v>72</v>
      </c>
      <c r="G40" s="89">
        <v>270000</v>
      </c>
      <c r="H40" s="80">
        <f>12*4</f>
        <v>48</v>
      </c>
      <c r="I40" s="89">
        <v>186450</v>
      </c>
      <c r="J40" s="81">
        <v>12</v>
      </c>
      <c r="K40" s="85">
        <v>30000</v>
      </c>
      <c r="L40" s="79">
        <v>12</v>
      </c>
      <c r="M40" s="83">
        <v>100000</v>
      </c>
      <c r="N40" s="79">
        <v>12</v>
      </c>
      <c r="O40" s="85">
        <v>100000</v>
      </c>
      <c r="P40" s="85">
        <v>0</v>
      </c>
      <c r="Q40" s="85">
        <v>0</v>
      </c>
      <c r="R40" s="84">
        <v>12</v>
      </c>
      <c r="S40" s="85">
        <v>99300</v>
      </c>
      <c r="T40" s="212">
        <v>0</v>
      </c>
      <c r="U40" s="83">
        <v>0</v>
      </c>
      <c r="V40" s="241" t="s">
        <v>170</v>
      </c>
      <c r="W40" s="83">
        <v>0</v>
      </c>
      <c r="X40" s="75">
        <f t="shared" si="15"/>
        <v>12</v>
      </c>
      <c r="Y40" s="83">
        <f t="shared" si="13"/>
        <v>99300</v>
      </c>
      <c r="Z40" s="83">
        <f t="shared" si="16"/>
        <v>100</v>
      </c>
      <c r="AA40" s="83">
        <f t="shared" si="17"/>
        <v>99.3</v>
      </c>
      <c r="AB40" s="237">
        <f t="shared" si="18"/>
        <v>148</v>
      </c>
      <c r="AC40" s="83">
        <f>SUM(O40-Y40)</f>
        <v>700</v>
      </c>
      <c r="AD40" s="160">
        <f t="shared" si="19"/>
        <v>205.55555555555554</v>
      </c>
      <c r="AE40" s="198">
        <f>AC40/G40*100</f>
        <v>0.25925925925925924</v>
      </c>
    </row>
    <row r="41" spans="1:31" ht="134.25" customHeight="1">
      <c r="A41" s="87"/>
      <c r="B41" s="76"/>
      <c r="C41" s="50" t="s">
        <v>42</v>
      </c>
      <c r="D41" s="120" t="s">
        <v>97</v>
      </c>
      <c r="E41" s="51" t="s">
        <v>75</v>
      </c>
      <c r="F41" s="175">
        <f>SUM(F42,F43,F44,F45)</f>
        <v>288</v>
      </c>
      <c r="G41" s="176">
        <f>SUM(G42,G43,G44,G45)</f>
        <v>1230000</v>
      </c>
      <c r="H41" s="52">
        <f>SUM(H42:H45)</f>
        <v>192</v>
      </c>
      <c r="I41" s="53">
        <f>SUM(I42,I43,I44,I45)</f>
        <v>1071725</v>
      </c>
      <c r="J41" s="52">
        <f>SUM(J42:J45)</f>
        <v>48</v>
      </c>
      <c r="K41" s="53">
        <f>SUM(K42,K43,K44,K45)</f>
        <v>489836</v>
      </c>
      <c r="L41" s="51">
        <f>SUM(L42:L45)</f>
        <v>48</v>
      </c>
      <c r="M41" s="55">
        <f>SUM(M42,M43,M44,M45)</f>
        <v>689836</v>
      </c>
      <c r="N41" s="51">
        <f>SUM(N42:N45)</f>
        <v>48</v>
      </c>
      <c r="O41" s="53">
        <f>SUM(O42,O43,O44,O45)</f>
        <v>847236</v>
      </c>
      <c r="P41" s="54">
        <f>SUM(P42:P45)</f>
        <v>12</v>
      </c>
      <c r="Q41" s="53">
        <f>SUM(Q42:Q45)</f>
        <v>42833</v>
      </c>
      <c r="R41" s="54">
        <f>SUM(R42:R45)</f>
        <v>12</v>
      </c>
      <c r="S41" s="53">
        <f>SUM(S42:S45)</f>
        <v>445567</v>
      </c>
      <c r="T41" s="219">
        <f>SUM(T42)</f>
        <v>3</v>
      </c>
      <c r="U41" s="53">
        <f>SUM(U42:U45)</f>
        <v>100532</v>
      </c>
      <c r="V41" s="219">
        <f>SUM(V42)</f>
        <v>3</v>
      </c>
      <c r="W41" s="53">
        <f>SUM(W42:W45)</f>
        <v>238344</v>
      </c>
      <c r="X41" s="48">
        <f t="shared" si="15"/>
        <v>30</v>
      </c>
      <c r="Y41" s="53">
        <f>SUM(Y42,Y43,Y44,Y45)</f>
        <v>827276</v>
      </c>
      <c r="Z41" s="55">
        <f t="shared" si="16"/>
        <v>62.5</v>
      </c>
      <c r="AA41" s="55">
        <f t="shared" si="17"/>
        <v>119.92357603836274</v>
      </c>
      <c r="AB41" s="55">
        <f t="shared" si="18"/>
        <v>254.5</v>
      </c>
      <c r="AC41" s="55">
        <f>SUM(AC42:AC45)</f>
        <v>-137440</v>
      </c>
      <c r="AD41" s="154">
        <f t="shared" si="19"/>
        <v>88.368055555555557</v>
      </c>
      <c r="AE41" s="154">
        <f t="shared" ref="AE41:AE48" si="20">AC41/G41*100</f>
        <v>-11.173983739837398</v>
      </c>
    </row>
    <row r="42" spans="1:31" ht="159.75" customHeight="1">
      <c r="A42" s="87"/>
      <c r="B42" s="78" t="s">
        <v>143</v>
      </c>
      <c r="C42" s="88" t="s">
        <v>43</v>
      </c>
      <c r="D42" s="78" t="s">
        <v>98</v>
      </c>
      <c r="E42" s="79" t="s">
        <v>75</v>
      </c>
      <c r="F42" s="80">
        <v>72</v>
      </c>
      <c r="G42" s="89">
        <v>590000</v>
      </c>
      <c r="H42" s="80">
        <f>12*4</f>
        <v>48</v>
      </c>
      <c r="I42" s="89">
        <v>496174</v>
      </c>
      <c r="J42" s="81">
        <v>12</v>
      </c>
      <c r="K42" s="85">
        <v>158800</v>
      </c>
      <c r="L42" s="79">
        <v>12</v>
      </c>
      <c r="M42" s="83">
        <v>158800</v>
      </c>
      <c r="N42" s="79">
        <v>12</v>
      </c>
      <c r="O42" s="85">
        <v>158800</v>
      </c>
      <c r="P42" s="84">
        <v>3</v>
      </c>
      <c r="Q42" s="85">
        <v>22373</v>
      </c>
      <c r="R42" s="84">
        <v>3</v>
      </c>
      <c r="S42" s="85">
        <v>39105</v>
      </c>
      <c r="T42" s="79">
        <v>3</v>
      </c>
      <c r="U42" s="83">
        <v>51317</v>
      </c>
      <c r="V42" s="75">
        <v>3</v>
      </c>
      <c r="W42" s="83">
        <v>30770</v>
      </c>
      <c r="X42" s="75">
        <f t="shared" si="15"/>
        <v>12</v>
      </c>
      <c r="Y42" s="83">
        <f t="shared" si="13"/>
        <v>143565</v>
      </c>
      <c r="Z42" s="83">
        <f t="shared" si="16"/>
        <v>100</v>
      </c>
      <c r="AA42" s="83">
        <f t="shared" si="17"/>
        <v>90.406171284634766</v>
      </c>
      <c r="AB42" s="237">
        <f t="shared" si="18"/>
        <v>148</v>
      </c>
      <c r="AC42" s="83">
        <f>SUM(M42-Y42)</f>
        <v>15235</v>
      </c>
      <c r="AD42" s="160">
        <f t="shared" si="19"/>
        <v>205.55555555555554</v>
      </c>
      <c r="AE42" s="198">
        <f t="shared" si="20"/>
        <v>2.5822033898305086</v>
      </c>
    </row>
    <row r="43" spans="1:31" ht="81" customHeight="1">
      <c r="A43" s="87"/>
      <c r="B43" s="78" t="s">
        <v>144</v>
      </c>
      <c r="C43" s="88" t="s">
        <v>44</v>
      </c>
      <c r="D43" s="78" t="s">
        <v>99</v>
      </c>
      <c r="E43" s="79" t="s">
        <v>75</v>
      </c>
      <c r="F43" s="80">
        <v>72</v>
      </c>
      <c r="G43" s="89">
        <v>510000</v>
      </c>
      <c r="H43" s="80">
        <f>12*4</f>
        <v>48</v>
      </c>
      <c r="I43" s="89">
        <v>89600</v>
      </c>
      <c r="J43" s="81">
        <v>12</v>
      </c>
      <c r="K43" s="85">
        <v>31720</v>
      </c>
      <c r="L43" s="79">
        <v>12</v>
      </c>
      <c r="M43" s="83">
        <v>31720</v>
      </c>
      <c r="N43" s="79">
        <v>12</v>
      </c>
      <c r="O43" s="85">
        <v>31720</v>
      </c>
      <c r="P43" s="84">
        <v>3</v>
      </c>
      <c r="Q43" s="85">
        <v>2500</v>
      </c>
      <c r="R43" s="84">
        <v>3</v>
      </c>
      <c r="S43" s="85">
        <v>9430</v>
      </c>
      <c r="T43" s="79">
        <v>3</v>
      </c>
      <c r="U43" s="83">
        <v>6520</v>
      </c>
      <c r="V43" s="75">
        <v>3</v>
      </c>
      <c r="W43" s="83">
        <v>13270</v>
      </c>
      <c r="X43" s="75">
        <f t="shared" si="15"/>
        <v>12</v>
      </c>
      <c r="Y43" s="83">
        <f t="shared" si="13"/>
        <v>31720</v>
      </c>
      <c r="Z43" s="83">
        <f t="shared" si="16"/>
        <v>100</v>
      </c>
      <c r="AA43" s="83">
        <f t="shared" si="17"/>
        <v>100</v>
      </c>
      <c r="AB43" s="237">
        <f t="shared" si="18"/>
        <v>148</v>
      </c>
      <c r="AC43" s="83">
        <f>SUM(M43-Y43)</f>
        <v>0</v>
      </c>
      <c r="AD43" s="160">
        <f t="shared" si="19"/>
        <v>205.55555555555554</v>
      </c>
      <c r="AE43" s="198">
        <f t="shared" si="20"/>
        <v>0</v>
      </c>
    </row>
    <row r="44" spans="1:31" ht="89.25" customHeight="1">
      <c r="A44" s="87"/>
      <c r="B44" s="78" t="s">
        <v>145</v>
      </c>
      <c r="C44" s="88" t="s">
        <v>45</v>
      </c>
      <c r="D44" s="78" t="s">
        <v>100</v>
      </c>
      <c r="E44" s="79" t="s">
        <v>75</v>
      </c>
      <c r="F44" s="80">
        <v>72</v>
      </c>
      <c r="G44" s="89">
        <v>100000</v>
      </c>
      <c r="H44" s="80">
        <f>12*4</f>
        <v>48</v>
      </c>
      <c r="I44" s="89">
        <v>475498</v>
      </c>
      <c r="J44" s="81">
        <v>12</v>
      </c>
      <c r="K44" s="85">
        <v>269021</v>
      </c>
      <c r="L44" s="79">
        <v>12</v>
      </c>
      <c r="M44" s="83">
        <v>469021</v>
      </c>
      <c r="N44" s="79">
        <v>12</v>
      </c>
      <c r="O44" s="85">
        <v>626421</v>
      </c>
      <c r="P44" s="84">
        <v>3</v>
      </c>
      <c r="Q44" s="85">
        <v>17460</v>
      </c>
      <c r="R44" s="84">
        <v>3</v>
      </c>
      <c r="S44" s="85">
        <v>394440</v>
      </c>
      <c r="T44" s="79">
        <v>3</v>
      </c>
      <c r="U44" s="83">
        <v>19000</v>
      </c>
      <c r="V44" s="75">
        <v>3</v>
      </c>
      <c r="W44" s="83">
        <v>191026</v>
      </c>
      <c r="X44" s="75">
        <f t="shared" si="15"/>
        <v>12</v>
      </c>
      <c r="Y44" s="83">
        <f t="shared" si="13"/>
        <v>621926</v>
      </c>
      <c r="Z44" s="83">
        <f t="shared" si="16"/>
        <v>100</v>
      </c>
      <c r="AA44" s="83">
        <f>Y44/O44*100</f>
        <v>99.282431463823855</v>
      </c>
      <c r="AB44" s="237">
        <f t="shared" si="18"/>
        <v>148</v>
      </c>
      <c r="AC44" s="83">
        <f>SUM(M44-Y44)</f>
        <v>-152905</v>
      </c>
      <c r="AD44" s="160">
        <f t="shared" si="19"/>
        <v>205.55555555555554</v>
      </c>
      <c r="AE44" s="198">
        <f t="shared" si="20"/>
        <v>-152.905</v>
      </c>
    </row>
    <row r="45" spans="1:31" ht="123.75" customHeight="1">
      <c r="A45" s="87"/>
      <c r="B45" s="78" t="s">
        <v>146</v>
      </c>
      <c r="C45" s="88" t="s">
        <v>46</v>
      </c>
      <c r="D45" s="78" t="s">
        <v>101</v>
      </c>
      <c r="E45" s="79" t="s">
        <v>75</v>
      </c>
      <c r="F45" s="80">
        <v>72</v>
      </c>
      <c r="G45" s="89">
        <v>30000</v>
      </c>
      <c r="H45" s="80">
        <f>12*4</f>
        <v>48</v>
      </c>
      <c r="I45" s="89">
        <v>10453</v>
      </c>
      <c r="J45" s="81">
        <v>12</v>
      </c>
      <c r="K45" s="85">
        <v>30295</v>
      </c>
      <c r="L45" s="79">
        <v>12</v>
      </c>
      <c r="M45" s="83">
        <v>30295</v>
      </c>
      <c r="N45" s="79">
        <v>12</v>
      </c>
      <c r="O45" s="85">
        <v>30295</v>
      </c>
      <c r="P45" s="84">
        <v>3</v>
      </c>
      <c r="Q45" s="85">
        <v>500</v>
      </c>
      <c r="R45" s="84">
        <v>3</v>
      </c>
      <c r="S45" s="85">
        <v>2592</v>
      </c>
      <c r="T45" s="79">
        <v>3</v>
      </c>
      <c r="U45" s="83">
        <v>23695</v>
      </c>
      <c r="V45" s="75">
        <v>3</v>
      </c>
      <c r="W45" s="83">
        <v>3278</v>
      </c>
      <c r="X45" s="75">
        <f t="shared" si="15"/>
        <v>12</v>
      </c>
      <c r="Y45" s="83">
        <f t="shared" si="13"/>
        <v>30065</v>
      </c>
      <c r="Z45" s="83">
        <f t="shared" si="16"/>
        <v>100</v>
      </c>
      <c r="AA45" s="83">
        <f t="shared" si="17"/>
        <v>99.240798811685096</v>
      </c>
      <c r="AB45" s="237">
        <f t="shared" si="18"/>
        <v>148</v>
      </c>
      <c r="AC45" s="83">
        <f>SUM(M45-Y45)</f>
        <v>230</v>
      </c>
      <c r="AD45" s="160">
        <f t="shared" si="19"/>
        <v>205.55555555555554</v>
      </c>
      <c r="AE45" s="198">
        <f t="shared" si="20"/>
        <v>0.76666666666666661</v>
      </c>
    </row>
    <row r="46" spans="1:31" s="8" customFormat="1" ht="147" customHeight="1">
      <c r="A46" s="48"/>
      <c r="B46" s="48" t="s">
        <v>147</v>
      </c>
      <c r="C46" s="121" t="s">
        <v>60</v>
      </c>
      <c r="D46" s="122" t="s">
        <v>102</v>
      </c>
      <c r="E46" s="143" t="s">
        <v>168</v>
      </c>
      <c r="F46" s="175">
        <v>16</v>
      </c>
      <c r="G46" s="176">
        <f>SUM(G47,G48)</f>
        <v>212000</v>
      </c>
      <c r="H46" s="52">
        <f>SUM(H47:H48)</f>
        <v>16</v>
      </c>
      <c r="I46" s="53">
        <f>SUM(I47,I48)</f>
        <v>45279</v>
      </c>
      <c r="J46" s="52">
        <f>SUM(J47:J48)</f>
        <v>4</v>
      </c>
      <c r="K46" s="53">
        <f>SUM(K47,K48)</f>
        <v>29320</v>
      </c>
      <c r="L46" s="51">
        <f>SUM(L47:L48)</f>
        <v>4</v>
      </c>
      <c r="M46" s="53">
        <f>SUM(M47,M48)</f>
        <v>29320</v>
      </c>
      <c r="N46" s="51">
        <f>SUM(N47:N48)</f>
        <v>4</v>
      </c>
      <c r="O46" s="53">
        <f>SUM(O47,O48)</f>
        <v>29320</v>
      </c>
      <c r="P46" s="54">
        <f t="shared" ref="P46:U46" si="21">SUM(P47:P48)</f>
        <v>0</v>
      </c>
      <c r="Q46" s="53">
        <f t="shared" si="21"/>
        <v>2850</v>
      </c>
      <c r="R46" s="54">
        <f t="shared" si="21"/>
        <v>2</v>
      </c>
      <c r="S46" s="53">
        <f t="shared" si="21"/>
        <v>10010</v>
      </c>
      <c r="T46" s="54">
        <f t="shared" si="21"/>
        <v>2</v>
      </c>
      <c r="U46" s="53">
        <f t="shared" si="21"/>
        <v>8950</v>
      </c>
      <c r="V46" s="48">
        <f>SUM(V47:V48)</f>
        <v>0</v>
      </c>
      <c r="W46" s="55">
        <f>SUM(W47:W48)</f>
        <v>6210</v>
      </c>
      <c r="X46" s="48">
        <f t="shared" si="15"/>
        <v>4</v>
      </c>
      <c r="Y46" s="53">
        <f>SUM(Y47,Y48)</f>
        <v>28020</v>
      </c>
      <c r="Z46" s="55">
        <f t="shared" si="16"/>
        <v>100</v>
      </c>
      <c r="AA46" s="55">
        <f t="shared" si="17"/>
        <v>95.566166439290583</v>
      </c>
      <c r="AB46" s="55">
        <f t="shared" si="18"/>
        <v>116</v>
      </c>
      <c r="AC46" s="55">
        <f>SUM(AC47:AC48)</f>
        <v>1300</v>
      </c>
      <c r="AD46" s="154">
        <f t="shared" si="19"/>
        <v>725</v>
      </c>
      <c r="AE46" s="154">
        <f t="shared" si="20"/>
        <v>0.61320754716981141</v>
      </c>
    </row>
    <row r="47" spans="1:31" s="9" customFormat="1" ht="80.25" customHeight="1">
      <c r="A47" s="75"/>
      <c r="B47" s="75" t="s">
        <v>148</v>
      </c>
      <c r="C47" s="88" t="s">
        <v>61</v>
      </c>
      <c r="D47" s="78" t="s">
        <v>104</v>
      </c>
      <c r="E47" s="144" t="s">
        <v>168</v>
      </c>
      <c r="F47" s="80">
        <v>10</v>
      </c>
      <c r="G47" s="89">
        <v>62000</v>
      </c>
      <c r="H47" s="80">
        <f>2*4</f>
        <v>8</v>
      </c>
      <c r="I47" s="89">
        <v>35479</v>
      </c>
      <c r="J47" s="81">
        <v>2</v>
      </c>
      <c r="K47" s="85">
        <v>14320</v>
      </c>
      <c r="L47" s="79">
        <v>2</v>
      </c>
      <c r="M47" s="83">
        <v>14320</v>
      </c>
      <c r="N47" s="79">
        <v>2</v>
      </c>
      <c r="O47" s="85">
        <v>14320</v>
      </c>
      <c r="P47" s="242" t="s">
        <v>170</v>
      </c>
      <c r="Q47" s="85">
        <v>2850</v>
      </c>
      <c r="R47" s="84">
        <v>1</v>
      </c>
      <c r="S47" s="85">
        <v>1300</v>
      </c>
      <c r="T47" s="84">
        <v>1</v>
      </c>
      <c r="U47" s="85">
        <v>8450</v>
      </c>
      <c r="V47" s="241" t="s">
        <v>170</v>
      </c>
      <c r="W47" s="83">
        <v>420</v>
      </c>
      <c r="X47" s="75">
        <f t="shared" si="15"/>
        <v>2</v>
      </c>
      <c r="Y47" s="83">
        <f t="shared" si="13"/>
        <v>13020</v>
      </c>
      <c r="Z47" s="83">
        <f>X47/L47*100</f>
        <v>100</v>
      </c>
      <c r="AA47" s="83">
        <f t="shared" si="17"/>
        <v>90.92178770949721</v>
      </c>
      <c r="AB47" s="237">
        <f>SUM(H47,Z47)</f>
        <v>108</v>
      </c>
      <c r="AC47" s="83">
        <f>SUM(M47-Y47)</f>
        <v>1300</v>
      </c>
      <c r="AD47" s="160">
        <f t="shared" si="19"/>
        <v>1080</v>
      </c>
      <c r="AE47" s="198">
        <f t="shared" si="20"/>
        <v>2.0967741935483875</v>
      </c>
    </row>
    <row r="48" spans="1:31" s="9" customFormat="1" ht="62.25" customHeight="1">
      <c r="A48" s="75"/>
      <c r="B48" s="75" t="s">
        <v>149</v>
      </c>
      <c r="C48" s="88" t="s">
        <v>62</v>
      </c>
      <c r="D48" s="78" t="s">
        <v>103</v>
      </c>
      <c r="E48" s="144" t="s">
        <v>168</v>
      </c>
      <c r="F48" s="80">
        <v>6</v>
      </c>
      <c r="G48" s="89">
        <v>150000</v>
      </c>
      <c r="H48" s="80">
        <f>2*4</f>
        <v>8</v>
      </c>
      <c r="I48" s="89">
        <v>9800</v>
      </c>
      <c r="J48" s="81">
        <v>2</v>
      </c>
      <c r="K48" s="85">
        <v>15000</v>
      </c>
      <c r="L48" s="79">
        <v>2</v>
      </c>
      <c r="M48" s="83">
        <v>15000</v>
      </c>
      <c r="N48" s="79">
        <v>2</v>
      </c>
      <c r="O48" s="85">
        <v>15000</v>
      </c>
      <c r="P48" s="242" t="s">
        <v>170</v>
      </c>
      <c r="Q48" s="85">
        <v>0</v>
      </c>
      <c r="R48" s="84">
        <v>1</v>
      </c>
      <c r="S48" s="85">
        <v>8710</v>
      </c>
      <c r="T48" s="84">
        <v>1</v>
      </c>
      <c r="U48" s="85">
        <v>500</v>
      </c>
      <c r="V48" s="241" t="s">
        <v>170</v>
      </c>
      <c r="W48" s="83">
        <v>5790</v>
      </c>
      <c r="X48" s="75">
        <f t="shared" si="15"/>
        <v>2</v>
      </c>
      <c r="Y48" s="83">
        <f t="shared" si="13"/>
        <v>15000</v>
      </c>
      <c r="Z48" s="83">
        <f t="shared" si="16"/>
        <v>100</v>
      </c>
      <c r="AA48" s="83">
        <f t="shared" si="17"/>
        <v>100</v>
      </c>
      <c r="AB48" s="237">
        <f t="shared" si="18"/>
        <v>108</v>
      </c>
      <c r="AC48" s="83">
        <f>SUM(M48-Y48)</f>
        <v>0</v>
      </c>
      <c r="AD48" s="160">
        <f t="shared" si="19"/>
        <v>1800</v>
      </c>
      <c r="AE48" s="198">
        <f t="shared" si="20"/>
        <v>0</v>
      </c>
    </row>
    <row r="49" spans="1:31" s="9" customFormat="1" ht="75.75" customHeight="1">
      <c r="A49" s="75"/>
      <c r="B49" s="75" t="s">
        <v>150</v>
      </c>
      <c r="C49" s="88"/>
      <c r="D49" s="78"/>
      <c r="E49" s="79"/>
      <c r="F49" s="147"/>
      <c r="G49" s="183"/>
      <c r="H49" s="81"/>
      <c r="I49" s="85"/>
      <c r="J49" s="81"/>
      <c r="K49" s="85"/>
      <c r="L49" s="79"/>
      <c r="M49" s="83"/>
      <c r="N49" s="79"/>
      <c r="O49" s="85"/>
      <c r="P49" s="84"/>
      <c r="Q49" s="85"/>
      <c r="R49" s="84"/>
      <c r="S49" s="85"/>
      <c r="T49" s="79"/>
      <c r="U49" s="75"/>
      <c r="V49" s="75"/>
      <c r="W49" s="83"/>
      <c r="X49" s="75"/>
      <c r="Y49" s="83"/>
      <c r="Z49" s="200"/>
      <c r="AA49" s="75"/>
      <c r="AB49" s="200"/>
      <c r="AC49" s="75"/>
      <c r="AD49" s="160"/>
      <c r="AE49" s="165"/>
    </row>
    <row r="50" spans="1:31" s="10" customFormat="1" ht="77.25" customHeight="1">
      <c r="A50" s="123"/>
      <c r="B50" s="123"/>
      <c r="C50" s="124" t="s">
        <v>47</v>
      </c>
      <c r="D50" s="125"/>
      <c r="E50" s="126"/>
      <c r="F50" s="188"/>
      <c r="G50" s="189">
        <f>SUM(G52)</f>
        <v>250000</v>
      </c>
      <c r="H50" s="126">
        <f>SUM(H53)</f>
        <v>48</v>
      </c>
      <c r="I50" s="127">
        <f>SUM(I52)</f>
        <v>132524</v>
      </c>
      <c r="J50" s="126">
        <f>SUM(J53)</f>
        <v>12</v>
      </c>
      <c r="K50" s="127">
        <f>SUM(K52)</f>
        <v>32000</v>
      </c>
      <c r="L50" s="126">
        <f>SUM(L53)</f>
        <v>12</v>
      </c>
      <c r="M50" s="53">
        <f>SUM(M52)</f>
        <v>32000</v>
      </c>
      <c r="N50" s="126">
        <f>SUM(N53)</f>
        <v>12</v>
      </c>
      <c r="O50" s="53">
        <f>SUM(O52)</f>
        <v>0</v>
      </c>
      <c r="P50" s="123"/>
      <c r="Q50" s="127"/>
      <c r="R50" s="123"/>
      <c r="S50" s="127"/>
      <c r="T50" s="126"/>
      <c r="U50" s="123"/>
      <c r="V50" s="123"/>
      <c r="W50" s="127"/>
      <c r="X50" s="127">
        <f t="shared" ref="X50:X55" si="22">SUM(P50,R50,T50,V50)</f>
        <v>0</v>
      </c>
      <c r="Y50" s="127">
        <f>SUM(Y52)</f>
        <v>0</v>
      </c>
      <c r="Z50" s="127">
        <f t="shared" ref="Z50:AA55" si="23">X50/L50*100</f>
        <v>0</v>
      </c>
      <c r="AA50" s="127">
        <f t="shared" si="23"/>
        <v>0</v>
      </c>
      <c r="AB50" s="223">
        <f t="shared" ref="AB50:AC55" si="24">SUM(H50,Z50)</f>
        <v>48</v>
      </c>
      <c r="AC50" s="223">
        <f t="shared" si="24"/>
        <v>132524</v>
      </c>
      <c r="AD50" s="224" t="e">
        <f t="shared" ref="AD50:AE54" si="25">AB50/F50*100</f>
        <v>#DIV/0!</v>
      </c>
      <c r="AE50" s="224">
        <f t="shared" si="25"/>
        <v>53.009599999999999</v>
      </c>
    </row>
    <row r="51" spans="1:31" s="10" customFormat="1" ht="95.25" customHeight="1">
      <c r="A51" s="123"/>
      <c r="B51" s="123"/>
      <c r="C51" s="124"/>
      <c r="D51" s="125" t="s">
        <v>105</v>
      </c>
      <c r="E51" s="126" t="s">
        <v>163</v>
      </c>
      <c r="F51" s="188">
        <v>80</v>
      </c>
      <c r="G51" s="189"/>
      <c r="H51" s="126">
        <v>80</v>
      </c>
      <c r="I51" s="127"/>
      <c r="J51" s="126">
        <v>80</v>
      </c>
      <c r="K51" s="127"/>
      <c r="L51" s="126">
        <v>80</v>
      </c>
      <c r="M51" s="53"/>
      <c r="N51" s="126">
        <v>80</v>
      </c>
      <c r="O51" s="53"/>
      <c r="P51" s="123">
        <v>0</v>
      </c>
      <c r="Q51" s="127"/>
      <c r="R51" s="123">
        <v>0</v>
      </c>
      <c r="S51" s="127"/>
      <c r="T51" s="126">
        <v>40</v>
      </c>
      <c r="U51" s="123"/>
      <c r="V51" s="123">
        <v>40</v>
      </c>
      <c r="W51" s="127"/>
      <c r="X51" s="123">
        <f t="shared" si="22"/>
        <v>80</v>
      </c>
      <c r="Y51" s="127"/>
      <c r="Z51" s="127"/>
      <c r="AA51" s="127"/>
      <c r="AB51" s="127"/>
      <c r="AC51" s="127"/>
      <c r="AD51" s="166"/>
      <c r="AE51" s="166"/>
    </row>
    <row r="52" spans="1:31" s="11" customFormat="1" ht="78.75" customHeight="1">
      <c r="A52" s="48"/>
      <c r="B52" s="48"/>
      <c r="C52" s="50" t="s">
        <v>48</v>
      </c>
      <c r="D52" s="50" t="s">
        <v>106</v>
      </c>
      <c r="E52" s="143" t="s">
        <v>168</v>
      </c>
      <c r="F52" s="175">
        <v>60</v>
      </c>
      <c r="G52" s="176">
        <f>SUM(G53)</f>
        <v>250000</v>
      </c>
      <c r="H52" s="52">
        <f>SUM(H53)</f>
        <v>48</v>
      </c>
      <c r="I52" s="53">
        <f>SUM(I53)</f>
        <v>132524</v>
      </c>
      <c r="J52" s="52">
        <f>SUM(J53)</f>
        <v>12</v>
      </c>
      <c r="K52" s="53">
        <f>SUM(K53)</f>
        <v>32000</v>
      </c>
      <c r="L52" s="51">
        <v>1</v>
      </c>
      <c r="M52" s="53">
        <f>SUM(M53)</f>
        <v>32000</v>
      </c>
      <c r="N52" s="51">
        <v>1</v>
      </c>
      <c r="O52" s="53">
        <f>SUM(O53)</f>
        <v>0</v>
      </c>
      <c r="P52" s="54"/>
      <c r="Q52" s="53"/>
      <c r="R52" s="54"/>
      <c r="S52" s="53"/>
      <c r="T52" s="51"/>
      <c r="U52" s="48"/>
      <c r="V52" s="48"/>
      <c r="W52" s="55"/>
      <c r="X52" s="55">
        <f t="shared" si="22"/>
        <v>0</v>
      </c>
      <c r="Y52" s="55">
        <f>SUM(Y53)</f>
        <v>0</v>
      </c>
      <c r="Z52" s="55">
        <f t="shared" si="23"/>
        <v>0</v>
      </c>
      <c r="AA52" s="55">
        <f t="shared" si="23"/>
        <v>0</v>
      </c>
      <c r="AB52" s="221">
        <f t="shared" si="24"/>
        <v>48</v>
      </c>
      <c r="AC52" s="221">
        <f t="shared" si="24"/>
        <v>132524</v>
      </c>
      <c r="AD52" s="222">
        <f t="shared" si="25"/>
        <v>80</v>
      </c>
      <c r="AE52" s="222">
        <f t="shared" si="25"/>
        <v>53.009599999999999</v>
      </c>
    </row>
    <row r="53" spans="1:31" s="12" customFormat="1" ht="63.75" customHeight="1">
      <c r="A53" s="75"/>
      <c r="B53" s="75" t="s">
        <v>151</v>
      </c>
      <c r="C53" s="86" t="s">
        <v>74</v>
      </c>
      <c r="D53" s="86" t="s">
        <v>135</v>
      </c>
      <c r="E53" s="79" t="s">
        <v>168</v>
      </c>
      <c r="F53" s="80">
        <v>60</v>
      </c>
      <c r="G53" s="89">
        <v>250000</v>
      </c>
      <c r="H53" s="80">
        <f>12*4</f>
        <v>48</v>
      </c>
      <c r="I53" s="89">
        <v>132524</v>
      </c>
      <c r="J53" s="147">
        <v>12</v>
      </c>
      <c r="K53" s="89">
        <v>32000</v>
      </c>
      <c r="L53" s="79">
        <v>12</v>
      </c>
      <c r="M53" s="220">
        <v>32000</v>
      </c>
      <c r="N53" s="79">
        <v>12</v>
      </c>
      <c r="O53" s="149" t="s">
        <v>170</v>
      </c>
      <c r="P53" s="149" t="s">
        <v>170</v>
      </c>
      <c r="Q53" s="149" t="s">
        <v>170</v>
      </c>
      <c r="R53" s="149" t="s">
        <v>170</v>
      </c>
      <c r="S53" s="149" t="s">
        <v>170</v>
      </c>
      <c r="T53" s="149" t="s">
        <v>170</v>
      </c>
      <c r="U53" s="149" t="s">
        <v>170</v>
      </c>
      <c r="V53" s="149" t="s">
        <v>170</v>
      </c>
      <c r="W53" s="83">
        <v>0</v>
      </c>
      <c r="X53" s="83">
        <f t="shared" si="22"/>
        <v>0</v>
      </c>
      <c r="Y53" s="83">
        <f t="shared" ref="Y53:Y60" si="26">SUM(Q53,S53,U53,W53)</f>
        <v>0</v>
      </c>
      <c r="Z53" s="149" t="s">
        <v>170</v>
      </c>
      <c r="AA53" s="83">
        <f t="shared" si="23"/>
        <v>0</v>
      </c>
      <c r="AB53" s="205">
        <f t="shared" si="24"/>
        <v>48</v>
      </c>
      <c r="AC53" s="205">
        <f t="shared" si="24"/>
        <v>132524</v>
      </c>
      <c r="AD53" s="198">
        <f t="shared" si="25"/>
        <v>80</v>
      </c>
      <c r="AE53" s="198">
        <f t="shared" si="25"/>
        <v>53.009599999999999</v>
      </c>
    </row>
    <row r="54" spans="1:31" s="10" customFormat="1" ht="102.75" customHeight="1">
      <c r="A54" s="123"/>
      <c r="B54" s="123"/>
      <c r="C54" s="128" t="s">
        <v>49</v>
      </c>
      <c r="D54" s="125"/>
      <c r="E54" s="126"/>
      <c r="F54" s="188">
        <v>80</v>
      </c>
      <c r="G54" s="189">
        <f>SUM(G56,G59)</f>
        <v>2304000</v>
      </c>
      <c r="H54" s="126"/>
      <c r="I54" s="127">
        <f>SUM(I56,I59)</f>
        <v>2279429</v>
      </c>
      <c r="J54" s="126">
        <v>80</v>
      </c>
      <c r="K54" s="127">
        <f>SUM(K56,K59)</f>
        <v>496000</v>
      </c>
      <c r="L54" s="126">
        <v>80</v>
      </c>
      <c r="M54" s="127">
        <f>SUM(M56,M59)</f>
        <v>896000</v>
      </c>
      <c r="N54" s="126">
        <v>80</v>
      </c>
      <c r="O54" s="127">
        <f t="shared" ref="O54:W54" si="27">SUM(O56,O59)</f>
        <v>1046000</v>
      </c>
      <c r="P54" s="123">
        <f t="shared" si="27"/>
        <v>0</v>
      </c>
      <c r="Q54" s="127">
        <f t="shared" si="27"/>
        <v>0</v>
      </c>
      <c r="R54" s="123">
        <f t="shared" si="27"/>
        <v>40</v>
      </c>
      <c r="S54" s="127">
        <f t="shared" si="27"/>
        <v>328004</v>
      </c>
      <c r="T54" s="123">
        <f t="shared" si="27"/>
        <v>90</v>
      </c>
      <c r="U54" s="127">
        <f t="shared" si="27"/>
        <v>578954</v>
      </c>
      <c r="V54" s="123">
        <f t="shared" si="27"/>
        <v>70</v>
      </c>
      <c r="W54" s="127">
        <f t="shared" si="27"/>
        <v>317602</v>
      </c>
      <c r="X54" s="123">
        <f t="shared" si="22"/>
        <v>200</v>
      </c>
      <c r="Y54" s="127">
        <f>SUM(Y56,Y59)</f>
        <v>1034899</v>
      </c>
      <c r="Z54" s="127">
        <f t="shared" si="23"/>
        <v>250</v>
      </c>
      <c r="AA54" s="127">
        <f t="shared" si="23"/>
        <v>115.5021205357143</v>
      </c>
      <c r="AB54" s="127">
        <f t="shared" si="24"/>
        <v>250</v>
      </c>
      <c r="AC54" s="127">
        <f t="shared" si="24"/>
        <v>2279544.5021205358</v>
      </c>
      <c r="AD54" s="243">
        <f>AB54/F54*100</f>
        <v>312.5</v>
      </c>
      <c r="AE54" s="166">
        <f t="shared" si="25"/>
        <v>98.938563460092695</v>
      </c>
    </row>
    <row r="55" spans="1:31" s="10" customFormat="1" ht="81.75" customHeight="1">
      <c r="A55" s="123"/>
      <c r="B55" s="123"/>
      <c r="C55" s="128"/>
      <c r="D55" s="125" t="s">
        <v>107</v>
      </c>
      <c r="E55" s="126" t="s">
        <v>163</v>
      </c>
      <c r="F55" s="188">
        <v>80</v>
      </c>
      <c r="G55" s="189"/>
      <c r="H55" s="126">
        <v>80</v>
      </c>
      <c r="I55" s="127"/>
      <c r="J55" s="126">
        <v>80</v>
      </c>
      <c r="K55" s="127"/>
      <c r="L55" s="126">
        <v>80</v>
      </c>
      <c r="M55" s="127"/>
      <c r="N55" s="126">
        <v>80</v>
      </c>
      <c r="O55" s="127"/>
      <c r="P55" s="123">
        <v>20</v>
      </c>
      <c r="Q55" s="127"/>
      <c r="R55" s="123">
        <v>20</v>
      </c>
      <c r="S55" s="127"/>
      <c r="T55" s="126">
        <v>20</v>
      </c>
      <c r="U55" s="123"/>
      <c r="V55" s="123">
        <v>20</v>
      </c>
      <c r="W55" s="127"/>
      <c r="X55" s="123">
        <f t="shared" si="22"/>
        <v>80</v>
      </c>
      <c r="Y55" s="127"/>
      <c r="Z55" s="127">
        <f t="shared" si="23"/>
        <v>100</v>
      </c>
      <c r="AA55" s="127"/>
      <c r="AB55" s="127">
        <f t="shared" si="24"/>
        <v>180</v>
      </c>
      <c r="AC55" s="127"/>
      <c r="AD55" s="166"/>
      <c r="AE55" s="166"/>
    </row>
    <row r="56" spans="1:31" s="11" customFormat="1" ht="100.5" customHeight="1" thickBot="1">
      <c r="A56" s="105"/>
      <c r="B56" s="105"/>
      <c r="C56" s="99" t="s">
        <v>50</v>
      </c>
      <c r="D56" s="99" t="s">
        <v>108</v>
      </c>
      <c r="E56" s="101" t="s">
        <v>113</v>
      </c>
      <c r="F56" s="186">
        <v>130</v>
      </c>
      <c r="G56" s="187">
        <f>SUM(G57,G58)</f>
        <v>2085000</v>
      </c>
      <c r="H56" s="102">
        <v>130</v>
      </c>
      <c r="I56" s="103">
        <f>SUM(I57,I58)</f>
        <v>2155409</v>
      </c>
      <c r="J56" s="102">
        <v>130</v>
      </c>
      <c r="K56" s="103">
        <f>SUM(K57,K58)</f>
        <v>460000</v>
      </c>
      <c r="L56" s="101">
        <v>130</v>
      </c>
      <c r="M56" s="106">
        <f>SUM(M57,M58)</f>
        <v>860000</v>
      </c>
      <c r="N56" s="101">
        <v>130</v>
      </c>
      <c r="O56" s="103">
        <f>SUM(O57,O58)</f>
        <v>1010000</v>
      </c>
      <c r="P56" s="103">
        <f>SUM(P57,P58)</f>
        <v>0</v>
      </c>
      <c r="Q56" s="103">
        <f>SUM(Q57,Q58)</f>
        <v>0</v>
      </c>
      <c r="R56" s="104">
        <f>SUM(R57,R58)</f>
        <v>40</v>
      </c>
      <c r="S56" s="103">
        <f>SUM(S57,S58)</f>
        <v>313689</v>
      </c>
      <c r="T56" s="101">
        <f>SUM(T57:T58)</f>
        <v>50</v>
      </c>
      <c r="U56" s="106">
        <f>SUM(U57:U58)</f>
        <v>472947</v>
      </c>
      <c r="V56" s="101">
        <f>SUM(V57:V58)</f>
        <v>20</v>
      </c>
      <c r="W56" s="106">
        <f>SUM(W57:W58)</f>
        <v>214213</v>
      </c>
      <c r="X56" s="105">
        <f t="shared" ref="X56:X61" si="28">SUM(P56,R56,T56,V56)</f>
        <v>110</v>
      </c>
      <c r="Y56" s="106">
        <f t="shared" si="26"/>
        <v>1000849</v>
      </c>
      <c r="Z56" s="106">
        <f t="shared" ref="Z56:AA61" si="29">X56/L56*100</f>
        <v>84.615384615384613</v>
      </c>
      <c r="AA56" s="106">
        <f t="shared" si="29"/>
        <v>116.37779069767443</v>
      </c>
      <c r="AB56" s="106">
        <f t="shared" ref="AB56:AB61" si="30">SUM(H56,Z56)</f>
        <v>214.61538461538461</v>
      </c>
      <c r="AC56" s="106">
        <f>SUM(AC57:AC58)</f>
        <v>-140849</v>
      </c>
      <c r="AD56" s="163">
        <f t="shared" ref="AD56:AE61" si="31">AB56/F56*100</f>
        <v>165.08875739644969</v>
      </c>
      <c r="AE56" s="163">
        <f t="shared" si="31"/>
        <v>-6.7553477218225426</v>
      </c>
    </row>
    <row r="57" spans="1:31" s="12" customFormat="1" ht="159.75" customHeight="1">
      <c r="A57" s="117"/>
      <c r="B57" s="109" t="s">
        <v>152</v>
      </c>
      <c r="C57" s="109" t="s">
        <v>63</v>
      </c>
      <c r="D57" s="110" t="s">
        <v>109</v>
      </c>
      <c r="E57" s="111" t="s">
        <v>113</v>
      </c>
      <c r="F57" s="112">
        <v>250</v>
      </c>
      <c r="G57" s="113">
        <v>985000</v>
      </c>
      <c r="H57" s="112">
        <v>20</v>
      </c>
      <c r="I57" s="113">
        <v>1529379</v>
      </c>
      <c r="J57" s="112">
        <v>140</v>
      </c>
      <c r="K57" s="113">
        <v>230000</v>
      </c>
      <c r="L57" s="111">
        <v>80</v>
      </c>
      <c r="M57" s="118">
        <v>630000</v>
      </c>
      <c r="N57" s="111">
        <v>100</v>
      </c>
      <c r="O57" s="115">
        <v>780000</v>
      </c>
      <c r="P57" s="115">
        <v>0</v>
      </c>
      <c r="Q57" s="115">
        <v>0</v>
      </c>
      <c r="R57" s="116">
        <v>40</v>
      </c>
      <c r="S57" s="115">
        <v>313689</v>
      </c>
      <c r="T57" s="111">
        <v>40</v>
      </c>
      <c r="U57" s="118">
        <v>244148</v>
      </c>
      <c r="V57" s="117">
        <v>20</v>
      </c>
      <c r="W57" s="118">
        <v>214213</v>
      </c>
      <c r="X57" s="118">
        <f>SUM(P57,R57,T57,V57)</f>
        <v>100</v>
      </c>
      <c r="Y57" s="118">
        <f t="shared" si="26"/>
        <v>772050</v>
      </c>
      <c r="Z57" s="118">
        <f>X57/N57*100</f>
        <v>100</v>
      </c>
      <c r="AA57" s="118">
        <f>Y57/O57*100</f>
        <v>98.980769230769226</v>
      </c>
      <c r="AB57" s="118">
        <f>SUM(H57,Z57)</f>
        <v>120</v>
      </c>
      <c r="AC57" s="83">
        <f>SUM(M57-Y57)</f>
        <v>-142050</v>
      </c>
      <c r="AD57" s="164">
        <f t="shared" si="31"/>
        <v>48</v>
      </c>
      <c r="AE57" s="199">
        <f t="shared" si="31"/>
        <v>-14.421319796954316</v>
      </c>
    </row>
    <row r="58" spans="1:31" s="12" customFormat="1" ht="94.5" customHeight="1">
      <c r="A58" s="75"/>
      <c r="B58" s="86" t="s">
        <v>153</v>
      </c>
      <c r="C58" s="86" t="s">
        <v>64</v>
      </c>
      <c r="D58" s="78" t="s">
        <v>110</v>
      </c>
      <c r="E58" s="79" t="s">
        <v>161</v>
      </c>
      <c r="F58" s="80">
        <v>33</v>
      </c>
      <c r="G58" s="89">
        <v>1100000</v>
      </c>
      <c r="H58" s="80">
        <v>10</v>
      </c>
      <c r="I58" s="89">
        <v>626030</v>
      </c>
      <c r="J58" s="80">
        <v>10</v>
      </c>
      <c r="K58" s="89">
        <v>230000</v>
      </c>
      <c r="L58" s="79">
        <v>10</v>
      </c>
      <c r="M58" s="83">
        <v>230000</v>
      </c>
      <c r="N58" s="79">
        <v>10</v>
      </c>
      <c r="O58" s="85">
        <v>230000</v>
      </c>
      <c r="P58" s="85">
        <v>0</v>
      </c>
      <c r="Q58" s="85">
        <v>0</v>
      </c>
      <c r="R58" s="84"/>
      <c r="S58" s="85">
        <v>0</v>
      </c>
      <c r="T58" s="111">
        <v>10</v>
      </c>
      <c r="U58" s="118">
        <v>228799</v>
      </c>
      <c r="V58" s="241" t="s">
        <v>170</v>
      </c>
      <c r="W58" s="83">
        <v>0</v>
      </c>
      <c r="X58" s="75">
        <f t="shared" si="28"/>
        <v>10</v>
      </c>
      <c r="Y58" s="83">
        <f t="shared" si="26"/>
        <v>228799</v>
      </c>
      <c r="Z58" s="83">
        <f>X58/L58*100</f>
        <v>100</v>
      </c>
      <c r="AA58" s="83">
        <f t="shared" si="29"/>
        <v>99.477826086956526</v>
      </c>
      <c r="AB58" s="83">
        <f t="shared" si="30"/>
        <v>110</v>
      </c>
      <c r="AC58" s="83">
        <f>SUM(M58-Y58)</f>
        <v>1201</v>
      </c>
      <c r="AD58" s="160">
        <f t="shared" si="31"/>
        <v>333.33333333333337</v>
      </c>
      <c r="AE58" s="198">
        <f t="shared" si="31"/>
        <v>0.10918181818181819</v>
      </c>
    </row>
    <row r="59" spans="1:31" s="11" customFormat="1" ht="90.75" customHeight="1" thickBot="1">
      <c r="A59" s="48"/>
      <c r="B59" s="48"/>
      <c r="C59" s="129" t="s">
        <v>51</v>
      </c>
      <c r="D59" s="50" t="s">
        <v>111</v>
      </c>
      <c r="E59" s="51" t="s">
        <v>112</v>
      </c>
      <c r="F59" s="175">
        <v>97</v>
      </c>
      <c r="G59" s="176">
        <f>SUM(G60)</f>
        <v>219000</v>
      </c>
      <c r="H59" s="52">
        <f>SUM(H60)</f>
        <v>450</v>
      </c>
      <c r="I59" s="53">
        <f>SUM(I60)</f>
        <v>124020</v>
      </c>
      <c r="J59" s="52" t="s">
        <v>164</v>
      </c>
      <c r="K59" s="53">
        <f>SUM(K60)</f>
        <v>36000</v>
      </c>
      <c r="L59" s="51">
        <v>97</v>
      </c>
      <c r="M59" s="55">
        <f>SUM(M60)</f>
        <v>36000</v>
      </c>
      <c r="N59" s="51">
        <v>97</v>
      </c>
      <c r="O59" s="53">
        <f>SUM(O60)</f>
        <v>36000</v>
      </c>
      <c r="P59" s="53">
        <f>SUM(P60)</f>
        <v>0</v>
      </c>
      <c r="Q59" s="53">
        <f>SUM(Q60)</f>
        <v>0</v>
      </c>
      <c r="R59" s="53">
        <f>SUM(R60)</f>
        <v>0</v>
      </c>
      <c r="S59" s="53">
        <f>SUM(S60)</f>
        <v>14315</v>
      </c>
      <c r="T59" s="101">
        <f>SUM(T60:T61)</f>
        <v>40</v>
      </c>
      <c r="U59" s="106">
        <f>SUM(U60:U61)</f>
        <v>106007</v>
      </c>
      <c r="V59" s="101">
        <f>SUM(V60:V61)</f>
        <v>50</v>
      </c>
      <c r="W59" s="106">
        <f>SUM(W60:W61)</f>
        <v>103389</v>
      </c>
      <c r="X59" s="55">
        <f t="shared" si="28"/>
        <v>90</v>
      </c>
      <c r="Y59" s="55">
        <f>SUM(Y60)</f>
        <v>34050</v>
      </c>
      <c r="Z59" s="55">
        <f t="shared" si="29"/>
        <v>92.783505154639172</v>
      </c>
      <c r="AA59" s="55">
        <f t="shared" si="29"/>
        <v>94.583333333333329</v>
      </c>
      <c r="AB59" s="55">
        <f t="shared" si="30"/>
        <v>542.78350515463922</v>
      </c>
      <c r="AC59" s="55">
        <f>SUM(I59,AA59)</f>
        <v>124114.58333333333</v>
      </c>
      <c r="AD59" s="154">
        <f t="shared" si="31"/>
        <v>559.57062387076212</v>
      </c>
      <c r="AE59" s="154">
        <f t="shared" si="31"/>
        <v>56.673325722983257</v>
      </c>
    </row>
    <row r="60" spans="1:31" s="12" customFormat="1" ht="82.5" customHeight="1">
      <c r="A60" s="75"/>
      <c r="B60" s="86" t="s">
        <v>154</v>
      </c>
      <c r="C60" s="78" t="s">
        <v>65</v>
      </c>
      <c r="D60" s="75" t="s">
        <v>138</v>
      </c>
      <c r="E60" s="79" t="s">
        <v>113</v>
      </c>
      <c r="F60" s="80">
        <v>450</v>
      </c>
      <c r="G60" s="89">
        <v>219000</v>
      </c>
      <c r="H60" s="80">
        <v>450</v>
      </c>
      <c r="I60" s="89">
        <v>124020</v>
      </c>
      <c r="J60" s="80">
        <v>90</v>
      </c>
      <c r="K60" s="89">
        <v>36000</v>
      </c>
      <c r="L60" s="79">
        <v>90</v>
      </c>
      <c r="M60" s="83">
        <v>36000</v>
      </c>
      <c r="N60" s="79">
        <v>90</v>
      </c>
      <c r="O60" s="85">
        <v>36000</v>
      </c>
      <c r="P60" s="85">
        <v>0</v>
      </c>
      <c r="Q60" s="85">
        <v>0</v>
      </c>
      <c r="R60" s="85">
        <v>0</v>
      </c>
      <c r="S60" s="85">
        <v>14315</v>
      </c>
      <c r="T60" s="79">
        <v>40</v>
      </c>
      <c r="U60" s="75">
        <v>15685</v>
      </c>
      <c r="V60" s="75">
        <v>50</v>
      </c>
      <c r="W60" s="83">
        <v>4050</v>
      </c>
      <c r="X60" s="83">
        <f t="shared" si="28"/>
        <v>90</v>
      </c>
      <c r="Y60" s="83">
        <f t="shared" si="26"/>
        <v>34050</v>
      </c>
      <c r="Z60" s="205">
        <f t="shared" si="29"/>
        <v>100</v>
      </c>
      <c r="AA60" s="83">
        <f t="shared" si="29"/>
        <v>94.583333333333329</v>
      </c>
      <c r="AB60" s="205">
        <f t="shared" si="30"/>
        <v>550</v>
      </c>
      <c r="AC60" s="83">
        <f>SUM(M60-Y60)</f>
        <v>1950</v>
      </c>
      <c r="AD60" s="160">
        <f t="shared" si="31"/>
        <v>122.22222222222223</v>
      </c>
      <c r="AE60" s="198">
        <f t="shared" si="31"/>
        <v>0.8904109589041096</v>
      </c>
    </row>
    <row r="61" spans="1:31" s="10" customFormat="1" ht="60" customHeight="1">
      <c r="A61" s="286"/>
      <c r="B61" s="286"/>
      <c r="C61" s="56" t="s">
        <v>52</v>
      </c>
      <c r="D61" s="57"/>
      <c r="E61" s="58"/>
      <c r="F61" s="177"/>
      <c r="G61" s="178">
        <f>SUM(G65,G67,G69)</f>
        <v>2945000</v>
      </c>
      <c r="H61" s="58"/>
      <c r="I61" s="59">
        <f>SUM(I65,I67,I69)</f>
        <v>1289869</v>
      </c>
      <c r="J61" s="58"/>
      <c r="K61" s="59">
        <f>SUM(K65,K67,K69)</f>
        <v>380000</v>
      </c>
      <c r="L61" s="58"/>
      <c r="M61" s="59">
        <f>SUM(M65,M67,M69)</f>
        <v>387717</v>
      </c>
      <c r="N61" s="146"/>
      <c r="O61" s="59">
        <f>SUM(O65,O67,O69)</f>
        <v>330217</v>
      </c>
      <c r="P61" s="60"/>
      <c r="Q61" s="59">
        <f>SUM(Q65,Q67,Q69)</f>
        <v>25707</v>
      </c>
      <c r="R61" s="60"/>
      <c r="S61" s="59">
        <f>SUM(S65,S67,S69)</f>
        <v>114849</v>
      </c>
      <c r="T61" s="209"/>
      <c r="U61" s="59">
        <f>SUM(U65,U67,U69)</f>
        <v>90322</v>
      </c>
      <c r="V61" s="60"/>
      <c r="W61" s="59">
        <f>SUM(W65,W67,W69)</f>
        <v>99339</v>
      </c>
      <c r="X61" s="59">
        <f t="shared" si="28"/>
        <v>0</v>
      </c>
      <c r="Y61" s="59">
        <f>SUM(Y65,Y67,Y69)</f>
        <v>330217</v>
      </c>
      <c r="Z61" s="59" t="e">
        <f t="shared" si="29"/>
        <v>#DIV/0!</v>
      </c>
      <c r="AA61" s="59">
        <f t="shared" si="29"/>
        <v>85.169595349185101</v>
      </c>
      <c r="AB61" s="59" t="e">
        <f t="shared" si="30"/>
        <v>#DIV/0!</v>
      </c>
      <c r="AC61" s="59">
        <f>SUM(AC65,AC67,AC69)</f>
        <v>336159</v>
      </c>
      <c r="AD61" s="157" t="e">
        <f t="shared" si="31"/>
        <v>#DIV/0!</v>
      </c>
      <c r="AE61" s="157">
        <f t="shared" si="31"/>
        <v>11.414567062818335</v>
      </c>
    </row>
    <row r="62" spans="1:31" s="10" customFormat="1" ht="92.25" customHeight="1">
      <c r="A62" s="287"/>
      <c r="B62" s="287"/>
      <c r="C62" s="62"/>
      <c r="D62" s="69" t="s">
        <v>114</v>
      </c>
      <c r="E62" s="64" t="s">
        <v>163</v>
      </c>
      <c r="F62" s="179">
        <v>96</v>
      </c>
      <c r="G62" s="180"/>
      <c r="H62" s="66">
        <v>0.96</v>
      </c>
      <c r="I62" s="67"/>
      <c r="J62" s="66">
        <v>0.96</v>
      </c>
      <c r="K62" s="67"/>
      <c r="L62" s="66">
        <v>0.96</v>
      </c>
      <c r="M62" s="67"/>
      <c r="N62" s="66">
        <v>0.96</v>
      </c>
      <c r="O62" s="67"/>
      <c r="P62" s="66">
        <v>0.24</v>
      </c>
      <c r="Q62" s="67"/>
      <c r="R62" s="66">
        <v>0.24</v>
      </c>
      <c r="S62" s="67"/>
      <c r="T62" s="66">
        <v>0.24</v>
      </c>
      <c r="U62" s="68"/>
      <c r="V62" s="66">
        <v>0.24</v>
      </c>
      <c r="W62" s="67"/>
      <c r="X62" s="225">
        <f>SUM(P62,R62,T62,V62)</f>
        <v>0.96</v>
      </c>
      <c r="Y62" s="67"/>
      <c r="Z62" s="67"/>
      <c r="AA62" s="67"/>
      <c r="AB62" s="67"/>
      <c r="AC62" s="67"/>
      <c r="AD62" s="167"/>
      <c r="AE62" s="167"/>
    </row>
    <row r="63" spans="1:31" s="10" customFormat="1" ht="63" customHeight="1">
      <c r="A63" s="287"/>
      <c r="B63" s="287"/>
      <c r="C63" s="62"/>
      <c r="D63" s="69" t="s">
        <v>115</v>
      </c>
      <c r="E63" s="64" t="s">
        <v>163</v>
      </c>
      <c r="F63" s="179">
        <v>79</v>
      </c>
      <c r="G63" s="180"/>
      <c r="H63" s="66">
        <v>0.79</v>
      </c>
      <c r="I63" s="67"/>
      <c r="J63" s="66">
        <v>0.79</v>
      </c>
      <c r="K63" s="67"/>
      <c r="L63" s="66">
        <v>0.79</v>
      </c>
      <c r="M63" s="67"/>
      <c r="N63" s="66">
        <v>0.79</v>
      </c>
      <c r="O63" s="67"/>
      <c r="P63" s="66">
        <v>0.19</v>
      </c>
      <c r="Q63" s="67"/>
      <c r="R63" s="66">
        <v>0.19</v>
      </c>
      <c r="S63" s="67"/>
      <c r="T63" s="66">
        <v>0.19</v>
      </c>
      <c r="U63" s="68"/>
      <c r="V63" s="66">
        <v>0.22</v>
      </c>
      <c r="W63" s="67"/>
      <c r="X63" s="225">
        <f>SUM(P63,R63,T63,V63)</f>
        <v>0.79</v>
      </c>
      <c r="Y63" s="67"/>
      <c r="Z63" s="130"/>
      <c r="AA63" s="130"/>
      <c r="AB63" s="130"/>
      <c r="AC63" s="130"/>
      <c r="AD63" s="167"/>
      <c r="AE63" s="168"/>
    </row>
    <row r="64" spans="1:31" s="10" customFormat="1" ht="109.5" customHeight="1">
      <c r="A64" s="288"/>
      <c r="B64" s="288"/>
      <c r="C64" s="70"/>
      <c r="D64" s="71" t="s">
        <v>116</v>
      </c>
      <c r="E64" s="72" t="s">
        <v>163</v>
      </c>
      <c r="F64" s="181">
        <v>97</v>
      </c>
      <c r="G64" s="182"/>
      <c r="H64" s="131">
        <v>0.97</v>
      </c>
      <c r="I64" s="73"/>
      <c r="J64" s="131">
        <v>0.97</v>
      </c>
      <c r="K64" s="73"/>
      <c r="L64" s="131">
        <v>0.97</v>
      </c>
      <c r="M64" s="73"/>
      <c r="N64" s="131">
        <v>0.97</v>
      </c>
      <c r="O64" s="73"/>
      <c r="P64" s="66">
        <v>0.24</v>
      </c>
      <c r="Q64" s="73"/>
      <c r="R64" s="66">
        <v>0.24</v>
      </c>
      <c r="S64" s="73"/>
      <c r="T64" s="66">
        <v>0.25</v>
      </c>
      <c r="U64" s="74"/>
      <c r="V64" s="66">
        <v>0.24</v>
      </c>
      <c r="W64" s="73"/>
      <c r="X64" s="225">
        <f>SUM(P64,R64,T64,V64)</f>
        <v>0.97</v>
      </c>
      <c r="Y64" s="73"/>
      <c r="Z64" s="74"/>
      <c r="AA64" s="74"/>
      <c r="AB64" s="74"/>
      <c r="AC64" s="74"/>
      <c r="AD64" s="169"/>
      <c r="AE64" s="159"/>
    </row>
    <row r="65" spans="1:31" s="11" customFormat="1" ht="193.5" customHeight="1">
      <c r="A65" s="48"/>
      <c r="B65" s="48"/>
      <c r="C65" s="50" t="s">
        <v>53</v>
      </c>
      <c r="D65" s="50" t="s">
        <v>117</v>
      </c>
      <c r="E65" s="51" t="s">
        <v>118</v>
      </c>
      <c r="F65" s="175">
        <v>10</v>
      </c>
      <c r="G65" s="176">
        <f>SUM(G66)</f>
        <v>276000</v>
      </c>
      <c r="H65" s="52">
        <f>SUM(H66)</f>
        <v>500</v>
      </c>
      <c r="I65" s="53">
        <f>SUM(I66)</f>
        <v>117900</v>
      </c>
      <c r="J65" s="52">
        <v>10</v>
      </c>
      <c r="K65" s="53">
        <f>SUM(K66)</f>
        <v>40000</v>
      </c>
      <c r="L65" s="51">
        <v>10</v>
      </c>
      <c r="M65" s="55">
        <f>SUM(M66)</f>
        <v>40000</v>
      </c>
      <c r="N65" s="51">
        <v>10</v>
      </c>
      <c r="O65" s="53">
        <f t="shared" ref="O65:W65" si="32">SUM(O66)</f>
        <v>40000</v>
      </c>
      <c r="P65" s="54">
        <f t="shared" si="32"/>
        <v>10</v>
      </c>
      <c r="Q65" s="53">
        <f t="shared" si="32"/>
        <v>650</v>
      </c>
      <c r="R65" s="54">
        <f t="shared" si="32"/>
        <v>190</v>
      </c>
      <c r="S65" s="53">
        <f t="shared" si="32"/>
        <v>39350</v>
      </c>
      <c r="T65" s="54">
        <f t="shared" si="32"/>
        <v>0</v>
      </c>
      <c r="U65" s="53">
        <f t="shared" si="32"/>
        <v>0</v>
      </c>
      <c r="V65" s="54">
        <f t="shared" si="32"/>
        <v>0</v>
      </c>
      <c r="W65" s="53">
        <f t="shared" si="32"/>
        <v>0</v>
      </c>
      <c r="X65" s="55">
        <f t="shared" ref="X65:X75" si="33">SUM(P65,R65,T65,V65)</f>
        <v>200</v>
      </c>
      <c r="Y65" s="55">
        <f>SUM(Y66)</f>
        <v>40000</v>
      </c>
      <c r="Z65" s="55">
        <f t="shared" ref="Z65:Z70" si="34">X65/L65*100</f>
        <v>2000</v>
      </c>
      <c r="AA65" s="55">
        <f t="shared" ref="AA65:AA75" si="35">Y65/M65*100</f>
        <v>100</v>
      </c>
      <c r="AB65" s="55">
        <f>SUM(H65,Z65)</f>
        <v>2500</v>
      </c>
      <c r="AC65" s="55">
        <f>SUM(AC66)</f>
        <v>0</v>
      </c>
      <c r="AD65" s="226">
        <f>AB65/F65*100</f>
        <v>25000</v>
      </c>
      <c r="AE65" s="154">
        <f t="shared" ref="AE65:AE75" si="36">AC65/G65*100</f>
        <v>0</v>
      </c>
    </row>
    <row r="66" spans="1:31" s="12" customFormat="1" ht="74.25" customHeight="1">
      <c r="A66" s="75"/>
      <c r="B66" s="75" t="s">
        <v>156</v>
      </c>
      <c r="C66" s="86" t="s">
        <v>136</v>
      </c>
      <c r="D66" s="78" t="s">
        <v>137</v>
      </c>
      <c r="E66" s="79" t="s">
        <v>113</v>
      </c>
      <c r="F66" s="80">
        <v>500</v>
      </c>
      <c r="G66" s="89">
        <v>276000</v>
      </c>
      <c r="H66" s="80">
        <v>500</v>
      </c>
      <c r="I66" s="89">
        <v>117900</v>
      </c>
      <c r="J66" s="80"/>
      <c r="K66" s="89">
        <v>40000</v>
      </c>
      <c r="L66" s="79">
        <v>200</v>
      </c>
      <c r="M66" s="83">
        <v>40000</v>
      </c>
      <c r="N66" s="79">
        <v>200</v>
      </c>
      <c r="O66" s="85">
        <v>40000</v>
      </c>
      <c r="P66" s="84">
        <v>10</v>
      </c>
      <c r="Q66" s="85">
        <v>650</v>
      </c>
      <c r="R66" s="246">
        <v>190</v>
      </c>
      <c r="S66" s="85">
        <v>39350</v>
      </c>
      <c r="T66" s="212">
        <v>0</v>
      </c>
      <c r="U66" s="83">
        <v>0</v>
      </c>
      <c r="V66" s="75"/>
      <c r="W66" s="83">
        <v>0</v>
      </c>
      <c r="X66" s="75">
        <f t="shared" si="33"/>
        <v>200</v>
      </c>
      <c r="Y66" s="83">
        <f t="shared" ref="Y66:Y75" si="37">SUM(Q66,S66,U66,W66)</f>
        <v>40000</v>
      </c>
      <c r="Z66" s="83">
        <f t="shared" si="34"/>
        <v>100</v>
      </c>
      <c r="AA66" s="83">
        <f>Y66/M66*100</f>
        <v>100</v>
      </c>
      <c r="AB66" s="205">
        <f>SUM(H66,Z66)</f>
        <v>600</v>
      </c>
      <c r="AC66" s="83">
        <f>SUM(M66-Y66)</f>
        <v>0</v>
      </c>
      <c r="AD66" s="160">
        <f t="shared" ref="AD66:AD75" si="38">AB66/F66*100</f>
        <v>120</v>
      </c>
      <c r="AE66" s="198">
        <f t="shared" si="36"/>
        <v>0</v>
      </c>
    </row>
    <row r="67" spans="1:31" s="11" customFormat="1" ht="66" customHeight="1">
      <c r="A67" s="48"/>
      <c r="B67" s="48"/>
      <c r="C67" s="50" t="s">
        <v>54</v>
      </c>
      <c r="D67" s="50" t="s">
        <v>119</v>
      </c>
      <c r="E67" s="143" t="s">
        <v>120</v>
      </c>
      <c r="F67" s="175">
        <v>7500</v>
      </c>
      <c r="G67" s="176">
        <f>SUM(G68)</f>
        <v>328000</v>
      </c>
      <c r="H67" s="52">
        <f>SUM(H68)</f>
        <v>100</v>
      </c>
      <c r="I67" s="53">
        <f>SUM(I68)</f>
        <v>336159</v>
      </c>
      <c r="J67" s="52"/>
      <c r="K67" s="53">
        <f>SUM(K68)</f>
        <v>0</v>
      </c>
      <c r="L67" s="51">
        <v>7250</v>
      </c>
      <c r="M67" s="55">
        <f>SUM(M68)</f>
        <v>57500</v>
      </c>
      <c r="N67" s="219">
        <v>0</v>
      </c>
      <c r="O67" s="53">
        <f>SUM(O68)</f>
        <v>0</v>
      </c>
      <c r="P67" s="53">
        <f>SUM(P68)</f>
        <v>0</v>
      </c>
      <c r="Q67" s="53">
        <f>SUM(Q68)</f>
        <v>0</v>
      </c>
      <c r="R67" s="53">
        <f>SUM(R68)</f>
        <v>0</v>
      </c>
      <c r="S67" s="53">
        <f>SUM(S68)</f>
        <v>0</v>
      </c>
      <c r="T67" s="51"/>
      <c r="U67" s="48"/>
      <c r="V67" s="48"/>
      <c r="W67" s="55"/>
      <c r="X67" s="55">
        <f t="shared" si="33"/>
        <v>0</v>
      </c>
      <c r="Y67" s="55">
        <f>SUM(Y68)</f>
        <v>0</v>
      </c>
      <c r="Z67" s="55">
        <f t="shared" si="34"/>
        <v>0</v>
      </c>
      <c r="AA67" s="55">
        <f t="shared" si="35"/>
        <v>0</v>
      </c>
      <c r="AB67" s="221">
        <f t="shared" ref="AB67:AB75" si="39">SUM(H67,Z67)</f>
        <v>100</v>
      </c>
      <c r="AC67" s="221">
        <f>SUM(I67,AA67)</f>
        <v>336159</v>
      </c>
      <c r="AD67" s="222">
        <f t="shared" si="38"/>
        <v>1.3333333333333335</v>
      </c>
      <c r="AE67" s="222">
        <f t="shared" si="36"/>
        <v>102.4875</v>
      </c>
    </row>
    <row r="68" spans="1:31" s="12" customFormat="1" ht="57" customHeight="1">
      <c r="A68" s="75"/>
      <c r="B68" s="75" t="s">
        <v>155</v>
      </c>
      <c r="C68" s="86" t="s">
        <v>66</v>
      </c>
      <c r="D68" s="86" t="s">
        <v>121</v>
      </c>
      <c r="E68" s="79" t="s">
        <v>113</v>
      </c>
      <c r="F68" s="80">
        <v>100</v>
      </c>
      <c r="G68" s="89">
        <v>328000</v>
      </c>
      <c r="H68" s="80">
        <v>100</v>
      </c>
      <c r="I68" s="89">
        <v>336159</v>
      </c>
      <c r="J68" s="80"/>
      <c r="K68" s="89">
        <v>0</v>
      </c>
      <c r="L68" s="79">
        <v>1300</v>
      </c>
      <c r="M68" s="214">
        <v>57500</v>
      </c>
      <c r="N68" s="212">
        <v>0</v>
      </c>
      <c r="O68" s="85">
        <v>0</v>
      </c>
      <c r="P68" s="84"/>
      <c r="Q68" s="85">
        <v>0</v>
      </c>
      <c r="R68" s="84"/>
      <c r="S68" s="85"/>
      <c r="T68" s="79"/>
      <c r="U68" s="75"/>
      <c r="V68" s="75"/>
      <c r="W68" s="83">
        <v>0</v>
      </c>
      <c r="X68" s="83">
        <f t="shared" si="33"/>
        <v>0</v>
      </c>
      <c r="Y68" s="83">
        <f t="shared" si="37"/>
        <v>0</v>
      </c>
      <c r="Z68" s="205">
        <f t="shared" si="34"/>
        <v>0</v>
      </c>
      <c r="AA68" s="83">
        <f t="shared" si="35"/>
        <v>0</v>
      </c>
      <c r="AB68" s="205">
        <f t="shared" si="39"/>
        <v>100</v>
      </c>
      <c r="AC68" s="205">
        <f>SUM(I68,AA68)</f>
        <v>336159</v>
      </c>
      <c r="AD68" s="198">
        <f t="shared" si="38"/>
        <v>100</v>
      </c>
      <c r="AE68" s="198">
        <f t="shared" si="36"/>
        <v>102.4875</v>
      </c>
    </row>
    <row r="69" spans="1:31" s="11" customFormat="1" ht="125.25" customHeight="1">
      <c r="A69" s="48"/>
      <c r="B69" s="48"/>
      <c r="C69" s="50" t="s">
        <v>55</v>
      </c>
      <c r="D69" s="48" t="s">
        <v>122</v>
      </c>
      <c r="E69" s="51" t="s">
        <v>113</v>
      </c>
      <c r="F69" s="175">
        <v>2250</v>
      </c>
      <c r="G69" s="176">
        <f t="shared" ref="G69:W69" si="40">SUM(G70)</f>
        <v>2341000</v>
      </c>
      <c r="H69" s="52">
        <f t="shared" si="40"/>
        <v>48</v>
      </c>
      <c r="I69" s="53">
        <f t="shared" si="40"/>
        <v>835810</v>
      </c>
      <c r="J69" s="52">
        <f t="shared" si="40"/>
        <v>12</v>
      </c>
      <c r="K69" s="53">
        <f t="shared" si="40"/>
        <v>340000</v>
      </c>
      <c r="L69" s="51">
        <f t="shared" si="40"/>
        <v>12</v>
      </c>
      <c r="M69" s="55">
        <f t="shared" si="40"/>
        <v>290217</v>
      </c>
      <c r="N69" s="51">
        <f t="shared" si="40"/>
        <v>12</v>
      </c>
      <c r="O69" s="53">
        <f t="shared" si="40"/>
        <v>290217</v>
      </c>
      <c r="P69" s="54">
        <f t="shared" si="40"/>
        <v>3</v>
      </c>
      <c r="Q69" s="53">
        <f t="shared" si="40"/>
        <v>25057</v>
      </c>
      <c r="R69" s="54">
        <f t="shared" si="40"/>
        <v>3</v>
      </c>
      <c r="S69" s="53">
        <f t="shared" si="40"/>
        <v>75499</v>
      </c>
      <c r="T69" s="54">
        <f t="shared" si="40"/>
        <v>3</v>
      </c>
      <c r="U69" s="53">
        <f t="shared" si="40"/>
        <v>90322</v>
      </c>
      <c r="V69" s="54">
        <f t="shared" si="40"/>
        <v>3</v>
      </c>
      <c r="W69" s="53">
        <f t="shared" si="40"/>
        <v>99339</v>
      </c>
      <c r="X69" s="48">
        <f t="shared" si="33"/>
        <v>12</v>
      </c>
      <c r="Y69" s="55">
        <f>SUM(Y70)</f>
        <v>290217</v>
      </c>
      <c r="Z69" s="55">
        <f t="shared" si="34"/>
        <v>100</v>
      </c>
      <c r="AA69" s="55">
        <f t="shared" si="35"/>
        <v>100</v>
      </c>
      <c r="AB69" s="55">
        <f t="shared" si="39"/>
        <v>148</v>
      </c>
      <c r="AC69" s="55">
        <f>SUM(AC70)</f>
        <v>0</v>
      </c>
      <c r="AD69" s="154">
        <f t="shared" si="38"/>
        <v>6.5777777777777784</v>
      </c>
      <c r="AE69" s="154">
        <f t="shared" si="36"/>
        <v>0</v>
      </c>
    </row>
    <row r="70" spans="1:31" s="12" customFormat="1" ht="93.75" customHeight="1">
      <c r="A70" s="75"/>
      <c r="B70" s="75" t="s">
        <v>157</v>
      </c>
      <c r="C70" s="86" t="s">
        <v>67</v>
      </c>
      <c r="D70" s="86" t="s">
        <v>123</v>
      </c>
      <c r="E70" s="79" t="s">
        <v>75</v>
      </c>
      <c r="F70" s="80">
        <v>60</v>
      </c>
      <c r="G70" s="89">
        <v>2341000</v>
      </c>
      <c r="H70" s="80">
        <v>48</v>
      </c>
      <c r="I70" s="89">
        <v>835810</v>
      </c>
      <c r="J70" s="81">
        <v>12</v>
      </c>
      <c r="K70" s="85">
        <v>340000</v>
      </c>
      <c r="L70" s="79">
        <v>12</v>
      </c>
      <c r="M70" s="83">
        <v>290217</v>
      </c>
      <c r="N70" s="79">
        <v>12</v>
      </c>
      <c r="O70" s="85">
        <v>290217</v>
      </c>
      <c r="P70" s="84">
        <v>3</v>
      </c>
      <c r="Q70" s="85">
        <v>25057</v>
      </c>
      <c r="R70" s="84">
        <v>3</v>
      </c>
      <c r="S70" s="85">
        <v>75499</v>
      </c>
      <c r="T70" s="79">
        <v>3</v>
      </c>
      <c r="U70" s="83">
        <v>90322</v>
      </c>
      <c r="V70" s="75">
        <v>3</v>
      </c>
      <c r="W70" s="83">
        <v>99339</v>
      </c>
      <c r="X70" s="75">
        <f t="shared" si="33"/>
        <v>12</v>
      </c>
      <c r="Y70" s="83">
        <f t="shared" si="37"/>
        <v>290217</v>
      </c>
      <c r="Z70" s="83">
        <f t="shared" si="34"/>
        <v>100</v>
      </c>
      <c r="AA70" s="83">
        <f t="shared" si="35"/>
        <v>100</v>
      </c>
      <c r="AB70" s="205">
        <f t="shared" si="39"/>
        <v>148</v>
      </c>
      <c r="AC70" s="83">
        <f>SUM(M70-Y70)</f>
        <v>0</v>
      </c>
      <c r="AD70" s="160">
        <f t="shared" si="38"/>
        <v>246.66666666666669</v>
      </c>
      <c r="AE70" s="198">
        <f t="shared" si="36"/>
        <v>0</v>
      </c>
    </row>
    <row r="71" spans="1:31" s="10" customFormat="1" ht="74.25" customHeight="1">
      <c r="A71" s="123"/>
      <c r="B71" s="123"/>
      <c r="C71" s="128" t="s">
        <v>56</v>
      </c>
      <c r="D71" s="132"/>
      <c r="E71" s="126"/>
      <c r="F71" s="190"/>
      <c r="G71" s="189">
        <f t="shared" ref="G71:S71" si="41">SUM(G73)</f>
        <v>1715000</v>
      </c>
      <c r="H71" s="126">
        <f t="shared" si="41"/>
        <v>80</v>
      </c>
      <c r="I71" s="127">
        <f t="shared" si="41"/>
        <v>1094863</v>
      </c>
      <c r="J71" s="126">
        <f t="shared" si="41"/>
        <v>80</v>
      </c>
      <c r="K71" s="127">
        <f t="shared" si="41"/>
        <v>365000</v>
      </c>
      <c r="L71" s="126">
        <f t="shared" si="41"/>
        <v>80</v>
      </c>
      <c r="M71" s="127">
        <f t="shared" si="41"/>
        <v>329518</v>
      </c>
      <c r="N71" s="126">
        <f t="shared" si="41"/>
        <v>80</v>
      </c>
      <c r="O71" s="53">
        <f t="shared" si="41"/>
        <v>329518</v>
      </c>
      <c r="P71" s="123">
        <f t="shared" si="41"/>
        <v>20</v>
      </c>
      <c r="Q71" s="127">
        <f t="shared" si="41"/>
        <v>1750</v>
      </c>
      <c r="R71" s="123">
        <f t="shared" si="41"/>
        <v>20</v>
      </c>
      <c r="S71" s="127">
        <f t="shared" si="41"/>
        <v>148950</v>
      </c>
      <c r="T71" s="126">
        <f>SUM(T73)</f>
        <v>20</v>
      </c>
      <c r="U71" s="127">
        <f>SUM(U73)</f>
        <v>71658</v>
      </c>
      <c r="V71" s="123"/>
      <c r="W71" s="127">
        <f>SUM(W73)</f>
        <v>89283</v>
      </c>
      <c r="X71" s="123">
        <f t="shared" si="33"/>
        <v>60</v>
      </c>
      <c r="Y71" s="127">
        <f>SUM(Y73)</f>
        <v>311641</v>
      </c>
      <c r="Z71" s="208">
        <f>SUM(X71)</f>
        <v>60</v>
      </c>
      <c r="AA71" s="127">
        <f t="shared" si="35"/>
        <v>94.574803197397401</v>
      </c>
      <c r="AB71" s="127">
        <f t="shared" si="39"/>
        <v>140</v>
      </c>
      <c r="AC71" s="127">
        <f>SUM(AC73)</f>
        <v>17877</v>
      </c>
      <c r="AD71" s="166" t="e">
        <f t="shared" si="38"/>
        <v>#DIV/0!</v>
      </c>
      <c r="AE71" s="166">
        <f t="shared" si="36"/>
        <v>1.0423906705539359</v>
      </c>
    </row>
    <row r="72" spans="1:31" s="10" customFormat="1" ht="44.25" customHeight="1">
      <c r="A72" s="123"/>
      <c r="B72" s="123"/>
      <c r="C72" s="128"/>
      <c r="D72" s="125" t="s">
        <v>124</v>
      </c>
      <c r="E72" s="126" t="s">
        <v>165</v>
      </c>
      <c r="F72" s="227">
        <v>2228904</v>
      </c>
      <c r="G72" s="189"/>
      <c r="H72" s="126"/>
      <c r="I72" s="127"/>
      <c r="J72" s="126"/>
      <c r="K72" s="127"/>
      <c r="L72" s="126"/>
      <c r="M72" s="127"/>
      <c r="N72" s="126"/>
      <c r="O72" s="53"/>
      <c r="P72" s="123"/>
      <c r="Q72" s="127"/>
      <c r="R72" s="123"/>
      <c r="S72" s="127"/>
      <c r="T72" s="126"/>
      <c r="U72" s="123"/>
      <c r="V72" s="123"/>
      <c r="W72" s="127"/>
      <c r="X72" s="123"/>
      <c r="Y72" s="127"/>
      <c r="Z72" s="208"/>
      <c r="AA72" s="127"/>
      <c r="AB72" s="127"/>
      <c r="AC72" s="127"/>
      <c r="AD72" s="166"/>
      <c r="AE72" s="166"/>
    </row>
    <row r="73" spans="1:31" s="11" customFormat="1" ht="223.5" customHeight="1">
      <c r="A73" s="48"/>
      <c r="B73" s="48"/>
      <c r="C73" s="50" t="s">
        <v>57</v>
      </c>
      <c r="D73" s="50" t="s">
        <v>125</v>
      </c>
      <c r="E73" s="143" t="s">
        <v>126</v>
      </c>
      <c r="F73" s="175">
        <v>80</v>
      </c>
      <c r="G73" s="176">
        <f>SUM(G74,G75)</f>
        <v>1715000</v>
      </c>
      <c r="H73" s="52">
        <v>80</v>
      </c>
      <c r="I73" s="53">
        <f>SUM(I74,I75)</f>
        <v>1094863</v>
      </c>
      <c r="J73" s="52">
        <v>80</v>
      </c>
      <c r="K73" s="53">
        <f>SUM(K74,K75)</f>
        <v>365000</v>
      </c>
      <c r="L73" s="51">
        <v>80</v>
      </c>
      <c r="M73" s="55">
        <f>SUM(M74,M75)</f>
        <v>329518</v>
      </c>
      <c r="N73" s="51">
        <v>80</v>
      </c>
      <c r="O73" s="53">
        <f>SUM(O74,O75)</f>
        <v>329518</v>
      </c>
      <c r="P73" s="54">
        <f t="shared" ref="P73:U73" si="42">SUM(P74:P75)</f>
        <v>20</v>
      </c>
      <c r="Q73" s="53">
        <f t="shared" si="42"/>
        <v>1750</v>
      </c>
      <c r="R73" s="54">
        <f t="shared" si="42"/>
        <v>20</v>
      </c>
      <c r="S73" s="53">
        <f t="shared" si="42"/>
        <v>148950</v>
      </c>
      <c r="T73" s="51">
        <f t="shared" si="42"/>
        <v>20</v>
      </c>
      <c r="U73" s="55">
        <f t="shared" si="42"/>
        <v>71658</v>
      </c>
      <c r="V73" s="48">
        <v>20</v>
      </c>
      <c r="W73" s="55">
        <f>SUM(W74:W75)</f>
        <v>89283</v>
      </c>
      <c r="X73" s="48">
        <f t="shared" si="33"/>
        <v>80</v>
      </c>
      <c r="Y73" s="55">
        <f>SUM(Y74:Y75)</f>
        <v>311641</v>
      </c>
      <c r="Z73" s="55">
        <f>SUM(X73)</f>
        <v>80</v>
      </c>
      <c r="AA73" s="55">
        <f t="shared" si="35"/>
        <v>94.574803197397401</v>
      </c>
      <c r="AB73" s="55">
        <f t="shared" si="39"/>
        <v>160</v>
      </c>
      <c r="AC73" s="55">
        <f>SUM(AC74:AC75)</f>
        <v>17877</v>
      </c>
      <c r="AD73" s="154">
        <f t="shared" si="38"/>
        <v>200</v>
      </c>
      <c r="AE73" s="154">
        <f t="shared" si="36"/>
        <v>1.0423906705539359</v>
      </c>
    </row>
    <row r="74" spans="1:31" s="12" customFormat="1" ht="208.5" customHeight="1">
      <c r="A74" s="75"/>
      <c r="B74" s="75" t="s">
        <v>158</v>
      </c>
      <c r="C74" s="86" t="s">
        <v>68</v>
      </c>
      <c r="D74" s="78" t="s">
        <v>127</v>
      </c>
      <c r="E74" s="79" t="s">
        <v>162</v>
      </c>
      <c r="F74" s="80">
        <v>450</v>
      </c>
      <c r="G74" s="89">
        <v>795000</v>
      </c>
      <c r="H74" s="80">
        <v>60</v>
      </c>
      <c r="I74" s="89">
        <v>438820</v>
      </c>
      <c r="J74" s="81">
        <v>60</v>
      </c>
      <c r="K74" s="85">
        <v>155000</v>
      </c>
      <c r="L74" s="79">
        <v>60</v>
      </c>
      <c r="M74" s="83">
        <v>119518</v>
      </c>
      <c r="N74" s="79">
        <v>60</v>
      </c>
      <c r="O74" s="85">
        <v>119518</v>
      </c>
      <c r="P74" s="84">
        <v>10</v>
      </c>
      <c r="Q74" s="85">
        <v>1250</v>
      </c>
      <c r="R74" s="84">
        <v>10</v>
      </c>
      <c r="S74" s="85">
        <v>46159</v>
      </c>
      <c r="T74" s="79">
        <v>10</v>
      </c>
      <c r="U74" s="83">
        <v>16100</v>
      </c>
      <c r="V74" s="75">
        <v>10</v>
      </c>
      <c r="W74" s="83">
        <v>48833</v>
      </c>
      <c r="X74" s="75">
        <f t="shared" si="33"/>
        <v>40</v>
      </c>
      <c r="Y74" s="83">
        <f t="shared" si="37"/>
        <v>112342</v>
      </c>
      <c r="Z74" s="205">
        <f>SUM(X74)</f>
        <v>40</v>
      </c>
      <c r="AA74" s="83">
        <f t="shared" si="35"/>
        <v>93.995883465252092</v>
      </c>
      <c r="AB74" s="205">
        <f t="shared" si="39"/>
        <v>100</v>
      </c>
      <c r="AC74" s="83">
        <f>SUM(M74-Y74)</f>
        <v>7176</v>
      </c>
      <c r="AD74" s="160">
        <f t="shared" si="38"/>
        <v>22.222222222222221</v>
      </c>
      <c r="AE74" s="198">
        <f t="shared" si="36"/>
        <v>0.90264150943396226</v>
      </c>
    </row>
    <row r="75" spans="1:31" s="12" customFormat="1" ht="183" customHeight="1">
      <c r="A75" s="75"/>
      <c r="B75" s="75" t="s">
        <v>159</v>
      </c>
      <c r="C75" s="86" t="s">
        <v>69</v>
      </c>
      <c r="D75" s="78" t="s">
        <v>128</v>
      </c>
      <c r="E75" s="79" t="s">
        <v>126</v>
      </c>
      <c r="F75" s="80">
        <v>480</v>
      </c>
      <c r="G75" s="89">
        <v>920000</v>
      </c>
      <c r="H75" s="80">
        <v>36</v>
      </c>
      <c r="I75" s="89">
        <v>656043</v>
      </c>
      <c r="J75" s="81">
        <v>36</v>
      </c>
      <c r="K75" s="85">
        <v>210000</v>
      </c>
      <c r="L75" s="79">
        <v>36</v>
      </c>
      <c r="M75" s="83">
        <v>210000</v>
      </c>
      <c r="N75" s="79">
        <v>36</v>
      </c>
      <c r="O75" s="85">
        <v>210000</v>
      </c>
      <c r="P75" s="84">
        <v>10</v>
      </c>
      <c r="Q75" s="85">
        <v>500</v>
      </c>
      <c r="R75" s="84">
        <v>10</v>
      </c>
      <c r="S75" s="85">
        <v>102791</v>
      </c>
      <c r="T75" s="79">
        <v>10</v>
      </c>
      <c r="U75" s="83">
        <v>55558</v>
      </c>
      <c r="V75" s="75">
        <v>10</v>
      </c>
      <c r="W75" s="83">
        <v>40450</v>
      </c>
      <c r="X75" s="75">
        <f t="shared" si="33"/>
        <v>40</v>
      </c>
      <c r="Y75" s="83">
        <f t="shared" si="37"/>
        <v>199299</v>
      </c>
      <c r="Z75" s="205">
        <f>SUM(X75)</f>
        <v>40</v>
      </c>
      <c r="AA75" s="83">
        <f t="shared" si="35"/>
        <v>94.90428571428572</v>
      </c>
      <c r="AB75" s="205">
        <f t="shared" si="39"/>
        <v>76</v>
      </c>
      <c r="AC75" s="83">
        <f>SUM(M75-Y75)</f>
        <v>10701</v>
      </c>
      <c r="AD75" s="160">
        <f t="shared" si="38"/>
        <v>15.833333333333332</v>
      </c>
      <c r="AE75" s="198">
        <f t="shared" si="36"/>
        <v>1.1631521739130435</v>
      </c>
    </row>
    <row r="76" spans="1:31" s="11" customFormat="1" ht="73.5" customHeight="1">
      <c r="A76" s="48"/>
      <c r="B76" s="48"/>
      <c r="C76" s="50" t="s">
        <v>70</v>
      </c>
      <c r="D76" s="48"/>
      <c r="E76" s="51"/>
      <c r="F76" s="175"/>
      <c r="G76" s="176"/>
      <c r="H76" s="52"/>
      <c r="I76" s="53"/>
      <c r="J76" s="52"/>
      <c r="K76" s="53"/>
      <c r="L76" s="51"/>
      <c r="M76" s="55"/>
      <c r="N76" s="51"/>
      <c r="O76" s="53"/>
      <c r="P76" s="54"/>
      <c r="Q76" s="53"/>
      <c r="R76" s="54"/>
      <c r="S76" s="53"/>
      <c r="T76" s="51"/>
      <c r="U76" s="48"/>
      <c r="V76" s="48"/>
      <c r="W76" s="55"/>
      <c r="X76" s="48"/>
      <c r="Y76" s="55"/>
      <c r="Z76" s="48"/>
      <c r="AA76" s="48"/>
      <c r="AB76" s="48"/>
      <c r="AC76" s="48"/>
      <c r="AD76" s="154"/>
      <c r="AE76" s="155"/>
    </row>
    <row r="77" spans="1:31" s="11" customFormat="1" ht="105" customHeight="1">
      <c r="A77" s="133"/>
      <c r="B77" s="133"/>
      <c r="C77" s="134" t="s">
        <v>71</v>
      </c>
      <c r="D77" s="133"/>
      <c r="E77" s="135"/>
      <c r="F77" s="191"/>
      <c r="G77" s="192">
        <f>SUM(G80)</f>
        <v>2800000</v>
      </c>
      <c r="H77" s="136">
        <v>100</v>
      </c>
      <c r="I77" s="137">
        <f>SUM(I78)</f>
        <v>2559495</v>
      </c>
      <c r="J77" s="136">
        <v>100</v>
      </c>
      <c r="K77" s="137">
        <f>SUM(K78)</f>
        <v>982500</v>
      </c>
      <c r="L77" s="135">
        <v>100</v>
      </c>
      <c r="M77" s="138">
        <f>SUM(M78)</f>
        <v>5290125</v>
      </c>
      <c r="N77" s="135">
        <v>100</v>
      </c>
      <c r="O77" s="137">
        <f>SUM(O78)</f>
        <v>5132725</v>
      </c>
      <c r="P77" s="139"/>
      <c r="Q77" s="137"/>
      <c r="R77" s="139"/>
      <c r="S77" s="137"/>
      <c r="T77" s="135"/>
      <c r="U77" s="133"/>
      <c r="V77" s="133"/>
      <c r="W77" s="138"/>
      <c r="X77" s="133">
        <f>SUM(P77,R77,T77,V77)</f>
        <v>0</v>
      </c>
      <c r="Y77" s="138">
        <f>SUM(Y78)</f>
        <v>4571390</v>
      </c>
      <c r="Z77" s="138">
        <f t="shared" ref="Z77:AA82" si="43">X77/L77*100</f>
        <v>0</v>
      </c>
      <c r="AA77" s="138">
        <f t="shared" si="43"/>
        <v>86.413648070697761</v>
      </c>
      <c r="AB77" s="138">
        <f>SUM(H77,Z77)</f>
        <v>100</v>
      </c>
      <c r="AC77" s="138">
        <f>SUM(AC80)</f>
        <v>183089</v>
      </c>
      <c r="AD77" s="170" t="e">
        <f t="shared" ref="AD77:AE82" si="44">AB77/F77*100</f>
        <v>#DIV/0!</v>
      </c>
      <c r="AE77" s="170">
        <f t="shared" si="44"/>
        <v>6.5388928571428568</v>
      </c>
    </row>
    <row r="78" spans="1:31" s="13" customFormat="1" ht="96" customHeight="1">
      <c r="A78" s="123"/>
      <c r="B78" s="123"/>
      <c r="C78" s="128" t="s">
        <v>58</v>
      </c>
      <c r="D78" s="140"/>
      <c r="E78" s="126"/>
      <c r="F78" s="188"/>
      <c r="G78" s="189">
        <f>SUM(G80)</f>
        <v>2800000</v>
      </c>
      <c r="H78" s="126">
        <v>100</v>
      </c>
      <c r="I78" s="127">
        <f>SUM(I80)</f>
        <v>2559495</v>
      </c>
      <c r="J78" s="126">
        <v>100</v>
      </c>
      <c r="K78" s="127">
        <f>SUM(K80)</f>
        <v>982500</v>
      </c>
      <c r="L78" s="126">
        <v>100</v>
      </c>
      <c r="M78" s="127">
        <f>SUM(M80)</f>
        <v>5290125</v>
      </c>
      <c r="N78" s="126">
        <v>100</v>
      </c>
      <c r="O78" s="127">
        <f>SUM(O80)</f>
        <v>5132725</v>
      </c>
      <c r="P78" s="123"/>
      <c r="Q78" s="127"/>
      <c r="R78" s="123"/>
      <c r="S78" s="127"/>
      <c r="T78" s="126"/>
      <c r="U78" s="123"/>
      <c r="V78" s="123"/>
      <c r="W78" s="127"/>
      <c r="X78" s="123">
        <f>SUM(P78,R78,T78,V78)</f>
        <v>0</v>
      </c>
      <c r="Y78" s="127">
        <f>SUM(Y80)</f>
        <v>4571390</v>
      </c>
      <c r="Z78" s="127">
        <f t="shared" si="43"/>
        <v>0</v>
      </c>
      <c r="AA78" s="127">
        <f t="shared" si="43"/>
        <v>86.413648070697761</v>
      </c>
      <c r="AB78" s="127">
        <f>SUM(H78,Z78)</f>
        <v>100</v>
      </c>
      <c r="AC78" s="127">
        <f>SUM(AC81)</f>
        <v>535646</v>
      </c>
      <c r="AD78" s="166" t="e">
        <f t="shared" si="44"/>
        <v>#DIV/0!</v>
      </c>
      <c r="AE78" s="166">
        <f t="shared" si="44"/>
        <v>19.130214285714288</v>
      </c>
    </row>
    <row r="79" spans="1:31" s="13" customFormat="1" ht="43.5" customHeight="1">
      <c r="A79" s="123"/>
      <c r="B79" s="123"/>
      <c r="C79" s="128"/>
      <c r="D79" s="140" t="s">
        <v>129</v>
      </c>
      <c r="E79" s="126" t="s">
        <v>163</v>
      </c>
      <c r="F79" s="188">
        <v>100</v>
      </c>
      <c r="G79" s="189"/>
      <c r="H79" s="126"/>
      <c r="I79" s="127"/>
      <c r="J79" s="126"/>
      <c r="K79" s="127"/>
      <c r="L79" s="126"/>
      <c r="M79" s="127"/>
      <c r="N79" s="126"/>
      <c r="O79" s="127"/>
      <c r="P79" s="123"/>
      <c r="Q79" s="127"/>
      <c r="R79" s="123"/>
      <c r="S79" s="127"/>
      <c r="T79" s="126"/>
      <c r="U79" s="123"/>
      <c r="V79" s="123"/>
      <c r="W79" s="127"/>
      <c r="X79" s="123"/>
      <c r="Y79" s="127"/>
      <c r="Z79" s="127"/>
      <c r="AA79" s="127"/>
      <c r="AB79" s="127"/>
      <c r="AC79" s="127"/>
      <c r="AD79" s="166"/>
      <c r="AE79" s="166"/>
    </row>
    <row r="80" spans="1:31" s="8" customFormat="1" ht="131.25" customHeight="1">
      <c r="A80" s="48"/>
      <c r="B80" s="48"/>
      <c r="C80" s="50" t="s">
        <v>59</v>
      </c>
      <c r="D80" s="50" t="s">
        <v>130</v>
      </c>
      <c r="E80" s="51" t="s">
        <v>131</v>
      </c>
      <c r="F80" s="175">
        <v>700</v>
      </c>
      <c r="G80" s="176">
        <f>SUM(G82)</f>
        <v>2800000</v>
      </c>
      <c r="H80" s="52">
        <v>700</v>
      </c>
      <c r="I80" s="53">
        <f>SUM(I82)</f>
        <v>2559495</v>
      </c>
      <c r="J80" s="52"/>
      <c r="K80" s="53">
        <f>SUM(K81,K82)</f>
        <v>982500</v>
      </c>
      <c r="L80" s="51">
        <v>685</v>
      </c>
      <c r="M80" s="55">
        <f>SUM(M81,M82)</f>
        <v>5290125</v>
      </c>
      <c r="N80" s="51">
        <v>685</v>
      </c>
      <c r="O80" s="53">
        <f>SUM(O81,O82)</f>
        <v>5132725</v>
      </c>
      <c r="P80" s="53">
        <f t="shared" ref="P80:W80" si="45">SUM(P81:P82)</f>
        <v>3</v>
      </c>
      <c r="Q80" s="53">
        <f t="shared" si="45"/>
        <v>26448</v>
      </c>
      <c r="R80" s="54">
        <f t="shared" si="45"/>
        <v>6</v>
      </c>
      <c r="S80" s="53">
        <f t="shared" si="45"/>
        <v>1217561</v>
      </c>
      <c r="T80" s="51">
        <f t="shared" si="45"/>
        <v>6</v>
      </c>
      <c r="U80" s="55">
        <f t="shared" si="45"/>
        <v>835752</v>
      </c>
      <c r="V80" s="51">
        <f t="shared" si="45"/>
        <v>9</v>
      </c>
      <c r="W80" s="55">
        <f t="shared" si="45"/>
        <v>2491629</v>
      </c>
      <c r="X80" s="48">
        <f>SUM(P80,R80,T80,V80)</f>
        <v>24</v>
      </c>
      <c r="Y80" s="55">
        <f>SUM(Y81:Y82)</f>
        <v>4571390</v>
      </c>
      <c r="Z80" s="55">
        <f t="shared" si="43"/>
        <v>3.5036496350364965</v>
      </c>
      <c r="AA80" s="55">
        <f t="shared" si="43"/>
        <v>86.413648070697761</v>
      </c>
      <c r="AB80" s="55">
        <f>SUM(H80,Z80)</f>
        <v>703.50364963503648</v>
      </c>
      <c r="AC80" s="55">
        <f>SUM(AC82)</f>
        <v>183089</v>
      </c>
      <c r="AD80" s="154">
        <f t="shared" si="44"/>
        <v>100.5005213764338</v>
      </c>
      <c r="AE80" s="154">
        <f t="shared" si="44"/>
        <v>6.5388928571428568</v>
      </c>
    </row>
    <row r="81" spans="1:31" s="12" customFormat="1" ht="122.25" customHeight="1">
      <c r="A81" s="75"/>
      <c r="B81" s="75"/>
      <c r="C81" s="86" t="s">
        <v>72</v>
      </c>
      <c r="D81" s="86" t="s">
        <v>160</v>
      </c>
      <c r="E81" s="79" t="s">
        <v>161</v>
      </c>
      <c r="F81" s="80">
        <v>1</v>
      </c>
      <c r="G81" s="89"/>
      <c r="H81" s="80">
        <v>1</v>
      </c>
      <c r="I81" s="89"/>
      <c r="J81" s="81">
        <v>0</v>
      </c>
      <c r="K81" s="85"/>
      <c r="L81" s="79">
        <v>12</v>
      </c>
      <c r="M81" s="83">
        <v>3650355</v>
      </c>
      <c r="N81" s="79">
        <v>12</v>
      </c>
      <c r="O81" s="85">
        <v>3650355</v>
      </c>
      <c r="P81" s="85">
        <v>0</v>
      </c>
      <c r="Q81" s="85">
        <v>0</v>
      </c>
      <c r="R81" s="84">
        <v>3</v>
      </c>
      <c r="S81" s="85">
        <v>106199</v>
      </c>
      <c r="T81" s="79">
        <v>3</v>
      </c>
      <c r="U81" s="83">
        <v>677026</v>
      </c>
      <c r="V81" s="75">
        <v>6</v>
      </c>
      <c r="W81" s="83">
        <v>2331484</v>
      </c>
      <c r="X81" s="75">
        <f>SUM(P81,R81,T81,V81)</f>
        <v>12</v>
      </c>
      <c r="Y81" s="83">
        <f>SUM(Q81,S81,U81,W81)</f>
        <v>3114709</v>
      </c>
      <c r="Z81" s="83">
        <f>SUM(X81)</f>
        <v>12</v>
      </c>
      <c r="AA81" s="83">
        <f t="shared" si="43"/>
        <v>85.326194301650119</v>
      </c>
      <c r="AB81" s="83">
        <f>SUM(H81,Z81)</f>
        <v>13</v>
      </c>
      <c r="AC81" s="83">
        <f>SUM(M81-Y81)</f>
        <v>535646</v>
      </c>
      <c r="AD81" s="160">
        <f t="shared" si="44"/>
        <v>1300</v>
      </c>
      <c r="AE81" s="198" t="e">
        <f t="shared" si="44"/>
        <v>#DIV/0!</v>
      </c>
    </row>
    <row r="82" spans="1:31" s="12" customFormat="1" ht="108" customHeight="1">
      <c r="A82" s="75"/>
      <c r="B82" s="75"/>
      <c r="C82" s="283" t="s">
        <v>73</v>
      </c>
      <c r="D82" s="283" t="s">
        <v>140</v>
      </c>
      <c r="E82" s="144" t="s">
        <v>176</v>
      </c>
      <c r="F82" s="80">
        <v>685</v>
      </c>
      <c r="G82" s="85">
        <v>2800000</v>
      </c>
      <c r="H82" s="80">
        <v>685</v>
      </c>
      <c r="I82" s="85">
        <v>2559495</v>
      </c>
      <c r="J82" s="81">
        <v>12</v>
      </c>
      <c r="K82" s="85">
        <v>982500</v>
      </c>
      <c r="L82" s="79">
        <v>12</v>
      </c>
      <c r="M82" s="83">
        <v>1639770</v>
      </c>
      <c r="N82" s="79">
        <v>12</v>
      </c>
      <c r="O82" s="85">
        <v>1482370</v>
      </c>
      <c r="P82" s="84">
        <v>3</v>
      </c>
      <c r="Q82" s="85">
        <v>26448</v>
      </c>
      <c r="R82" s="84">
        <v>3</v>
      </c>
      <c r="S82" s="85">
        <v>1111362</v>
      </c>
      <c r="T82" s="79">
        <v>3</v>
      </c>
      <c r="U82" s="83">
        <v>158726</v>
      </c>
      <c r="V82" s="75">
        <v>3</v>
      </c>
      <c r="W82" s="83">
        <v>160145</v>
      </c>
      <c r="X82" s="75">
        <f>SUM(P82,R82,T82,V82)</f>
        <v>12</v>
      </c>
      <c r="Y82" s="83">
        <f>SUM(Q82,S82,U82,W82)</f>
        <v>1456681</v>
      </c>
      <c r="Z82" s="83">
        <f>SUM(X82)</f>
        <v>12</v>
      </c>
      <c r="AA82" s="83">
        <f t="shared" si="43"/>
        <v>88.834470687962337</v>
      </c>
      <c r="AB82" s="83">
        <f>SUM(H82,Z82)</f>
        <v>697</v>
      </c>
      <c r="AC82" s="83">
        <f>SUM(M82-Y82)</f>
        <v>183089</v>
      </c>
      <c r="AD82" s="160">
        <f t="shared" si="44"/>
        <v>101.75182481751825</v>
      </c>
      <c r="AE82" s="198">
        <f t="shared" si="44"/>
        <v>6.5388928571428568</v>
      </c>
    </row>
    <row r="83" spans="1:31" s="12" customFormat="1" ht="86.25" customHeight="1">
      <c r="A83" s="75"/>
      <c r="B83" s="75"/>
      <c r="C83" s="284"/>
      <c r="D83" s="284"/>
      <c r="E83" s="79"/>
      <c r="F83" s="80"/>
      <c r="G83" s="85"/>
      <c r="H83" s="80"/>
      <c r="I83" s="85"/>
      <c r="J83" s="80"/>
      <c r="K83" s="89"/>
      <c r="L83" s="79"/>
      <c r="M83" s="83"/>
      <c r="N83" s="79"/>
      <c r="O83" s="83"/>
      <c r="P83" s="84"/>
      <c r="Q83" s="85"/>
      <c r="R83" s="84"/>
      <c r="S83" s="85"/>
      <c r="T83" s="79"/>
      <c r="U83" s="75"/>
      <c r="V83" s="75"/>
      <c r="W83" s="83"/>
      <c r="X83" s="75"/>
      <c r="Y83" s="83"/>
      <c r="Z83" s="75"/>
      <c r="AA83" s="75"/>
      <c r="AB83" s="75"/>
      <c r="AC83" s="75"/>
      <c r="AD83" s="160"/>
      <c r="AE83" s="165"/>
    </row>
    <row r="84" spans="1:31" s="11" customFormat="1" ht="96" customHeight="1">
      <c r="A84" s="48"/>
      <c r="B84" s="48"/>
      <c r="C84" s="284"/>
      <c r="D84" s="284"/>
      <c r="E84" s="79"/>
      <c r="F84" s="80"/>
      <c r="G84" s="85"/>
      <c r="H84" s="80"/>
      <c r="I84" s="85"/>
      <c r="J84" s="141"/>
      <c r="K84" s="142"/>
      <c r="L84" s="51"/>
      <c r="M84" s="55"/>
      <c r="N84" s="51"/>
      <c r="O84" s="55"/>
      <c r="P84" s="54"/>
      <c r="Q84" s="53"/>
      <c r="R84" s="54"/>
      <c r="S84" s="53"/>
      <c r="T84" s="51"/>
      <c r="U84" s="48"/>
      <c r="V84" s="48"/>
      <c r="W84" s="55"/>
      <c r="X84" s="48"/>
      <c r="Y84" s="55"/>
      <c r="Z84" s="48"/>
      <c r="AA84" s="48"/>
      <c r="AB84" s="48"/>
      <c r="AC84" s="48"/>
      <c r="AD84" s="154"/>
      <c r="AE84" s="155"/>
    </row>
    <row r="85" spans="1:31" s="9" customFormat="1" ht="68.25" customHeight="1">
      <c r="A85" s="75"/>
      <c r="B85" s="75"/>
      <c r="C85" s="284"/>
      <c r="D85" s="284"/>
      <c r="E85" s="79"/>
      <c r="F85" s="147"/>
      <c r="G85" s="53"/>
      <c r="H85" s="81"/>
      <c r="I85" s="53"/>
      <c r="J85" s="80"/>
      <c r="K85" s="89"/>
      <c r="L85" s="79"/>
      <c r="M85" s="75"/>
      <c r="N85" s="79"/>
      <c r="O85" s="75"/>
      <c r="P85" s="84"/>
      <c r="Q85" s="85"/>
      <c r="R85" s="84"/>
      <c r="S85" s="85"/>
      <c r="T85" s="79"/>
      <c r="U85" s="75"/>
      <c r="V85" s="75"/>
      <c r="W85" s="83"/>
      <c r="X85" s="75"/>
      <c r="Y85" s="83"/>
      <c r="Z85" s="75"/>
      <c r="AA85" s="75"/>
      <c r="AB85" s="75"/>
      <c r="AC85" s="75"/>
      <c r="AD85" s="160"/>
      <c r="AE85" s="165"/>
    </row>
    <row r="86" spans="1:31" s="9" customFormat="1" ht="87.75" customHeight="1">
      <c r="A86" s="75"/>
      <c r="B86" s="75"/>
      <c r="C86" s="284"/>
      <c r="D86" s="284"/>
      <c r="E86" s="79"/>
      <c r="F86" s="80"/>
      <c r="G86" s="85"/>
      <c r="H86" s="80"/>
      <c r="I86" s="85"/>
      <c r="J86" s="80"/>
      <c r="K86" s="89"/>
      <c r="L86" s="79"/>
      <c r="M86" s="75"/>
      <c r="N86" s="79"/>
      <c r="O86" s="75"/>
      <c r="P86" s="84"/>
      <c r="Q86" s="85"/>
      <c r="R86" s="84"/>
      <c r="S86" s="85"/>
      <c r="T86" s="79"/>
      <c r="U86" s="75"/>
      <c r="V86" s="75"/>
      <c r="W86" s="83"/>
      <c r="X86" s="75"/>
      <c r="Y86" s="83"/>
      <c r="Z86" s="75"/>
      <c r="AA86" s="75"/>
      <c r="AB86" s="75"/>
      <c r="AC86" s="75"/>
      <c r="AD86" s="160"/>
      <c r="AE86" s="165"/>
    </row>
    <row r="87" spans="1:31" s="9" customFormat="1" ht="114.75" customHeight="1">
      <c r="A87" s="75"/>
      <c r="B87" s="75"/>
      <c r="C87" s="284"/>
      <c r="D87" s="284"/>
      <c r="E87" s="79"/>
      <c r="F87" s="80"/>
      <c r="G87" s="85"/>
      <c r="H87" s="80"/>
      <c r="I87" s="85"/>
      <c r="J87" s="80"/>
      <c r="K87" s="89"/>
      <c r="L87" s="79"/>
      <c r="M87" s="75"/>
      <c r="N87" s="79"/>
      <c r="O87" s="75" t="s">
        <v>164</v>
      </c>
      <c r="P87" s="84"/>
      <c r="Q87" s="85"/>
      <c r="R87" s="84"/>
      <c r="S87" s="85"/>
      <c r="T87" s="79"/>
      <c r="U87" s="75"/>
      <c r="V87" s="75"/>
      <c r="W87" s="83"/>
      <c r="X87" s="75"/>
      <c r="Y87" s="83"/>
      <c r="Z87" s="75"/>
      <c r="AA87" s="75"/>
      <c r="AB87" s="75"/>
      <c r="AC87" s="75"/>
      <c r="AD87" s="160"/>
      <c r="AE87" s="165"/>
    </row>
    <row r="88" spans="1:31" s="9" customFormat="1" ht="70.5" customHeight="1">
      <c r="A88" s="75"/>
      <c r="B88" s="75"/>
      <c r="C88" s="284"/>
      <c r="D88" s="284"/>
      <c r="E88" s="79"/>
      <c r="F88" s="147"/>
      <c r="G88" s="53"/>
      <c r="H88" s="81"/>
      <c r="I88" s="53"/>
      <c r="J88" s="80"/>
      <c r="K88" s="89"/>
      <c r="L88" s="79"/>
      <c r="M88" s="75"/>
      <c r="N88" s="79"/>
      <c r="O88" s="75"/>
      <c r="P88" s="84"/>
      <c r="Q88" s="85"/>
      <c r="R88" s="84"/>
      <c r="S88" s="85"/>
      <c r="T88" s="79"/>
      <c r="U88" s="75"/>
      <c r="V88" s="75"/>
      <c r="W88" s="83"/>
      <c r="X88" s="75"/>
      <c r="Y88" s="83"/>
      <c r="Z88" s="75"/>
      <c r="AA88" s="75"/>
      <c r="AB88" s="75"/>
      <c r="AC88" s="75"/>
      <c r="AD88" s="160"/>
      <c r="AE88" s="165"/>
    </row>
    <row r="89" spans="1:31" s="9" customFormat="1" ht="92.25" customHeight="1">
      <c r="A89" s="75"/>
      <c r="B89" s="75"/>
      <c r="C89" s="285"/>
      <c r="D89" s="285"/>
      <c r="E89" s="79"/>
      <c r="F89" s="80"/>
      <c r="G89" s="85"/>
      <c r="H89" s="80"/>
      <c r="I89" s="85"/>
      <c r="J89" s="80"/>
      <c r="K89" s="89"/>
      <c r="L89" s="79"/>
      <c r="M89" s="75"/>
      <c r="N89" s="79"/>
      <c r="O89" s="75"/>
      <c r="P89" s="84"/>
      <c r="Q89" s="85"/>
      <c r="R89" s="84"/>
      <c r="S89" s="85"/>
      <c r="T89" s="79"/>
      <c r="U89" s="75"/>
      <c r="V89" s="75"/>
      <c r="W89" s="83"/>
      <c r="X89" s="75"/>
      <c r="Y89" s="83"/>
      <c r="Z89" s="75"/>
      <c r="AA89" s="75"/>
      <c r="AB89" s="75"/>
      <c r="AC89" s="75"/>
      <c r="AD89" s="160"/>
      <c r="AE89" s="165"/>
    </row>
    <row r="90" spans="1:31" s="4" customFormat="1" ht="32.25" customHeight="1">
      <c r="A90" s="228"/>
      <c r="B90" s="280" t="s">
        <v>139</v>
      </c>
      <c r="C90" s="281"/>
      <c r="D90" s="282"/>
      <c r="E90" s="228"/>
      <c r="F90" s="229"/>
      <c r="G90" s="230">
        <f>SUM(G12,G77)</f>
        <v>24373963</v>
      </c>
      <c r="H90" s="228"/>
      <c r="I90" s="231">
        <f>SUM(I12,I77)</f>
        <v>14161131</v>
      </c>
      <c r="J90" s="228"/>
      <c r="K90" s="231">
        <f>SUM(K12,K77)</f>
        <v>9566381</v>
      </c>
      <c r="L90" s="228"/>
      <c r="M90" s="231">
        <f>SUM(M12,M77)</f>
        <v>13564070</v>
      </c>
      <c r="N90" s="228"/>
      <c r="O90" s="231">
        <f>SUM(O12,O77)</f>
        <v>13137443</v>
      </c>
      <c r="P90" s="228"/>
      <c r="Q90" s="232"/>
      <c r="R90" s="228"/>
      <c r="S90" s="232"/>
      <c r="T90" s="228"/>
      <c r="U90" s="228"/>
      <c r="V90" s="228"/>
      <c r="W90" s="232"/>
      <c r="X90" s="233">
        <f>Y90/O90*100</f>
        <v>94.081062806514169</v>
      </c>
      <c r="Y90" s="231">
        <f>SUM(Y12,Y77)</f>
        <v>12359846</v>
      </c>
      <c r="Z90" s="228"/>
      <c r="AA90" s="228"/>
      <c r="AB90" s="228"/>
      <c r="AC90" s="228"/>
      <c r="AD90" s="234"/>
      <c r="AE90" s="229"/>
    </row>
    <row r="93" spans="1:31">
      <c r="Y93" s="244">
        <f>SUM(Y90-O90)</f>
        <v>-777597</v>
      </c>
    </row>
  </sheetData>
  <mergeCells count="39">
    <mergeCell ref="A13:A18"/>
    <mergeCell ref="B13:B18"/>
    <mergeCell ref="A61:A64"/>
    <mergeCell ref="B61:B64"/>
    <mergeCell ref="C13:C18"/>
    <mergeCell ref="F9:G9"/>
    <mergeCell ref="H9:I9"/>
    <mergeCell ref="R9:S9"/>
    <mergeCell ref="J9:O9"/>
    <mergeCell ref="B90:D90"/>
    <mergeCell ref="C82:C89"/>
    <mergeCell ref="D82:D89"/>
    <mergeCell ref="T9:U9"/>
    <mergeCell ref="AD5:AE7"/>
    <mergeCell ref="P6:Q7"/>
    <mergeCell ref="R6:S7"/>
    <mergeCell ref="T6:U7"/>
    <mergeCell ref="V6:W7"/>
    <mergeCell ref="AB5:AC7"/>
    <mergeCell ref="V9:W9"/>
    <mergeCell ref="X9:Y9"/>
    <mergeCell ref="Z9:AA9"/>
    <mergeCell ref="AB9:AC9"/>
    <mergeCell ref="AD9:AE9"/>
    <mergeCell ref="P9:Q9"/>
    <mergeCell ref="A1:AE1"/>
    <mergeCell ref="A2:AE2"/>
    <mergeCell ref="A3:AE3"/>
    <mergeCell ref="A5:A8"/>
    <mergeCell ref="B5:B8"/>
    <mergeCell ref="C5:C8"/>
    <mergeCell ref="D5:D8"/>
    <mergeCell ref="E5:E8"/>
    <mergeCell ref="F5:G7"/>
    <mergeCell ref="H5:I7"/>
    <mergeCell ref="P5:W5"/>
    <mergeCell ref="X5:Y7"/>
    <mergeCell ref="Z5:AA7"/>
    <mergeCell ref="J5:O7"/>
  </mergeCells>
  <printOptions horizontalCentered="1"/>
  <pageMargins left="0.2" right="0.14000000000000001" top="0.49" bottom="0.69" header="0.2" footer="0.31"/>
  <pageSetup paperSize="14" scale="33" firstPageNumber="9" orientation="landscape" useFirstPageNumber="1" r:id="rId1"/>
  <headerFooter>
    <oddFooter>&amp;L&amp;"Brush Script MT,Italic"&amp;18Perubahan Rencana Kerja Disnakerin Tahun 2021&amp;R&amp;"Brush Script MT,Italic"&amp;18&amp;P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RKPD TRIWULAN IV</vt:lpstr>
      <vt:lpstr>'RKPD TRIWULAN IV'!Print_Titles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disnakerin cilacap</cp:lastModifiedBy>
  <cp:lastPrinted>2022-01-25T02:27:03Z</cp:lastPrinted>
  <dcterms:created xsi:type="dcterms:W3CDTF">2021-03-04T01:01:23Z</dcterms:created>
  <dcterms:modified xsi:type="dcterms:W3CDTF">2023-10-02T03:01:55Z</dcterms:modified>
</cp:coreProperties>
</file>