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935" activeTab="2"/>
  </bookViews>
  <sheets>
    <sheet name="ENTRI PENDAPATAN" sheetId="12" r:id="rId1"/>
    <sheet name="pendapatan " sheetId="1" r:id="rId2"/>
    <sheet name="rekap bulpen" sheetId="9" r:id="rId3"/>
    <sheet name="rit" sheetId="7" r:id="rId4"/>
    <sheet name="REKAP RIT" sheetId="8" r:id="rId5"/>
  </sheets>
  <definedNames>
    <definedName name="_xlnm.Print_Area" localSheetId="0">'ENTRI PENDAPATAN'!$A$1:$U$298</definedName>
    <definedName name="_xlnm.Print_Area" localSheetId="1">'pendapatan '!$A$1:$V$371</definedName>
    <definedName name="_xlnm.Print_Area" localSheetId="2">'rekap bulpen'!$A$1:$P$29</definedName>
  </definedNames>
  <calcPr calcId="144525"/>
</workbook>
</file>

<file path=xl/calcChain.xml><?xml version="1.0" encoding="utf-8"?>
<calcChain xmlns="http://schemas.openxmlformats.org/spreadsheetml/2006/main">
  <c r="K11" i="9" l="1"/>
  <c r="E19" i="9"/>
  <c r="F19" i="9"/>
  <c r="G19" i="9"/>
  <c r="H19" i="9"/>
  <c r="I19" i="9"/>
  <c r="J19" i="9"/>
  <c r="D19" i="9"/>
  <c r="L12" i="9" l="1"/>
  <c r="L13" i="9"/>
  <c r="L14" i="9"/>
  <c r="L15" i="9"/>
  <c r="L16" i="9"/>
  <c r="L17" i="9"/>
  <c r="L18" i="9"/>
  <c r="K77" i="7" l="1"/>
  <c r="J77" i="7"/>
  <c r="H76" i="7" l="1"/>
  <c r="I76" i="7"/>
  <c r="D76" i="7"/>
  <c r="E76" i="7"/>
  <c r="E311" i="7"/>
  <c r="D311" i="7" s="1"/>
  <c r="A311" i="7"/>
  <c r="B311" i="7"/>
  <c r="S234" i="7"/>
  <c r="P233" i="7"/>
  <c r="Q233" i="7"/>
  <c r="M233" i="7"/>
  <c r="L233" i="7" s="1"/>
  <c r="I232" i="7"/>
  <c r="I233" i="7"/>
  <c r="H232" i="7"/>
  <c r="H233" i="7"/>
  <c r="A76" i="7"/>
  <c r="B76" i="7"/>
  <c r="B233" i="7"/>
  <c r="A233" i="7"/>
  <c r="L193" i="7"/>
  <c r="L194" i="7"/>
  <c r="M194" i="7"/>
  <c r="H194" i="7"/>
  <c r="I194" i="7"/>
  <c r="E194" i="7"/>
  <c r="D194" i="7" s="1"/>
  <c r="M37" i="7"/>
  <c r="I37" i="7"/>
  <c r="D37" i="7"/>
  <c r="E37" i="7"/>
  <c r="A37" i="7"/>
  <c r="B37" i="7"/>
  <c r="S212" i="1"/>
  <c r="U212" i="1" s="1"/>
  <c r="S213" i="1"/>
  <c r="U213" i="1" s="1"/>
  <c r="S214" i="1"/>
  <c r="S215" i="1"/>
  <c r="U215" i="1" s="1"/>
  <c r="S216" i="1"/>
  <c r="U216" i="1" s="1"/>
  <c r="S217" i="1"/>
  <c r="U217" i="1" s="1"/>
  <c r="S218" i="1"/>
  <c r="S219" i="1"/>
  <c r="U219" i="1" s="1"/>
  <c r="S220" i="1"/>
  <c r="U220" i="1" s="1"/>
  <c r="S221" i="1"/>
  <c r="U221" i="1" s="1"/>
  <c r="S222" i="1"/>
  <c r="U214" i="1"/>
  <c r="U218" i="1"/>
  <c r="U222" i="1"/>
  <c r="Q212" i="1"/>
  <c r="Q213" i="1"/>
  <c r="Q214" i="1"/>
  <c r="Q215" i="1"/>
  <c r="Q216" i="1"/>
  <c r="Q217" i="1"/>
  <c r="Q218" i="1"/>
  <c r="Q219" i="1"/>
  <c r="Q220" i="1"/>
  <c r="Q221" i="1"/>
  <c r="Q222" i="1"/>
  <c r="O212" i="1"/>
  <c r="O213" i="1"/>
  <c r="O214" i="1"/>
  <c r="O215" i="1"/>
  <c r="O216" i="1"/>
  <c r="O217" i="1"/>
  <c r="O218" i="1"/>
  <c r="O219" i="1"/>
  <c r="O220" i="1"/>
  <c r="O221" i="1"/>
  <c r="O222" i="1"/>
  <c r="I212" i="1"/>
  <c r="I213" i="1"/>
  <c r="I214" i="1"/>
  <c r="I215" i="1"/>
  <c r="I216" i="1"/>
  <c r="I217" i="1"/>
  <c r="I218" i="1"/>
  <c r="I219" i="1"/>
  <c r="I220" i="1"/>
  <c r="I221" i="1"/>
  <c r="I222" i="1"/>
  <c r="G212" i="1"/>
  <c r="G213" i="1"/>
  <c r="G214" i="1"/>
  <c r="G215" i="1"/>
  <c r="G216" i="1"/>
  <c r="G217" i="1"/>
  <c r="G218" i="1"/>
  <c r="G219" i="1"/>
  <c r="G220" i="1"/>
  <c r="G221" i="1"/>
  <c r="G222" i="1"/>
  <c r="E212" i="1"/>
  <c r="E213" i="1"/>
  <c r="E214" i="1"/>
  <c r="E215" i="1"/>
  <c r="E216" i="1"/>
  <c r="E217" i="1"/>
  <c r="E218" i="1"/>
  <c r="E219" i="1"/>
  <c r="E220" i="1"/>
  <c r="E221" i="1"/>
  <c r="E222" i="1"/>
  <c r="Z131" i="1"/>
  <c r="Z120" i="1"/>
  <c r="Z121" i="1"/>
  <c r="Z122" i="1"/>
  <c r="Z123" i="1"/>
  <c r="Z124" i="1"/>
  <c r="Z125" i="1"/>
  <c r="Z126" i="1"/>
  <c r="Z127" i="1"/>
  <c r="Z128" i="1"/>
  <c r="Z129" i="1"/>
  <c r="Z130" i="1"/>
  <c r="Z85" i="1"/>
  <c r="Z82" i="1"/>
  <c r="K33" i="9" l="1"/>
  <c r="K34" i="9"/>
  <c r="K35" i="9"/>
  <c r="K36" i="9"/>
  <c r="K37" i="9"/>
  <c r="K38" i="9"/>
  <c r="K39" i="9"/>
  <c r="K40" i="9"/>
  <c r="K42" i="9" s="1"/>
  <c r="K32" i="9"/>
  <c r="I32" i="9"/>
  <c r="I33" i="9"/>
  <c r="I34" i="9"/>
  <c r="I35" i="9"/>
  <c r="I36" i="9"/>
  <c r="I37" i="9"/>
  <c r="I38" i="9"/>
  <c r="I39" i="9"/>
  <c r="I40" i="9"/>
  <c r="K12" i="9"/>
  <c r="K13" i="9"/>
  <c r="L11" i="9"/>
  <c r="M12" i="9"/>
  <c r="M13" i="9"/>
  <c r="M14" i="9"/>
  <c r="M15" i="9"/>
  <c r="M16" i="9"/>
  <c r="M17" i="9"/>
  <c r="M18" i="9"/>
  <c r="M11" i="9"/>
  <c r="U174" i="1"/>
  <c r="U175" i="1"/>
  <c r="U125" i="1"/>
  <c r="U126" i="1"/>
  <c r="U128" i="1"/>
  <c r="U129" i="1"/>
  <c r="U83" i="1"/>
  <c r="U84" i="1"/>
  <c r="U37" i="1"/>
  <c r="U38" i="1"/>
  <c r="T33" i="1"/>
  <c r="T34" i="1"/>
  <c r="T35" i="1"/>
  <c r="T36" i="1"/>
  <c r="T37" i="1"/>
  <c r="T3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268" i="1"/>
  <c r="S268" i="1"/>
  <c r="T268" i="1"/>
  <c r="R269" i="1"/>
  <c r="S269" i="1"/>
  <c r="T269" i="1"/>
  <c r="R357" i="1"/>
  <c r="S357" i="1"/>
  <c r="T357" i="1"/>
  <c r="R358" i="1"/>
  <c r="S358" i="1"/>
  <c r="T358" i="1"/>
  <c r="R359" i="1"/>
  <c r="S359" i="1"/>
  <c r="T359" i="1"/>
  <c r="R360" i="1"/>
  <c r="S360" i="1"/>
  <c r="T360" i="1"/>
  <c r="R361" i="1"/>
  <c r="S361" i="1"/>
  <c r="T361" i="1"/>
  <c r="B185" i="12"/>
  <c r="F224" i="12"/>
  <c r="G224" i="12"/>
  <c r="H224" i="12"/>
  <c r="I224" i="12"/>
  <c r="J224" i="12"/>
  <c r="K224" i="12"/>
  <c r="L224" i="12"/>
  <c r="M224" i="12"/>
  <c r="N224" i="12"/>
  <c r="E224" i="12"/>
  <c r="F187" i="12"/>
  <c r="G187" i="12"/>
  <c r="H187" i="12"/>
  <c r="I187" i="12"/>
  <c r="J187" i="12"/>
  <c r="K187" i="12"/>
  <c r="L187" i="12"/>
  <c r="M187" i="12"/>
  <c r="N187" i="12"/>
  <c r="E187" i="12"/>
  <c r="D187" i="12"/>
  <c r="N185" i="12"/>
  <c r="E357" i="1" l="1"/>
  <c r="D357" i="1" s="1"/>
  <c r="M357" i="1"/>
  <c r="L357" i="1" s="1"/>
  <c r="O357" i="1"/>
  <c r="N357" i="1" s="1"/>
  <c r="Q357" i="1"/>
  <c r="P357" i="1" s="1"/>
  <c r="E358" i="1"/>
  <c r="D358" i="1" s="1"/>
  <c r="M358" i="1"/>
  <c r="L358" i="1" s="1"/>
  <c r="O358" i="1"/>
  <c r="N358" i="1" s="1"/>
  <c r="Q358" i="1"/>
  <c r="P358" i="1" s="1"/>
  <c r="E359" i="1"/>
  <c r="D359" i="1" s="1"/>
  <c r="M359" i="1"/>
  <c r="L359" i="1" s="1"/>
  <c r="O359" i="1"/>
  <c r="N359" i="1" s="1"/>
  <c r="Q359" i="1"/>
  <c r="P359" i="1" s="1"/>
  <c r="E360" i="1"/>
  <c r="D360" i="1" s="1"/>
  <c r="M360" i="1"/>
  <c r="L360" i="1" s="1"/>
  <c r="O360" i="1"/>
  <c r="N360" i="1" s="1"/>
  <c r="Q360" i="1"/>
  <c r="P360" i="1" s="1"/>
  <c r="E361" i="1"/>
  <c r="D361" i="1" s="1"/>
  <c r="M361" i="1"/>
  <c r="L361" i="1" s="1"/>
  <c r="O361" i="1"/>
  <c r="N361" i="1" s="1"/>
  <c r="Q361" i="1"/>
  <c r="P361" i="1" s="1"/>
  <c r="G311" i="1"/>
  <c r="F311" i="1" s="1"/>
  <c r="K311" i="1"/>
  <c r="J311" i="1" s="1"/>
  <c r="G312" i="1"/>
  <c r="F312" i="1" s="1"/>
  <c r="K312" i="1"/>
  <c r="J312" i="1" s="1"/>
  <c r="G313" i="1"/>
  <c r="F313" i="1" s="1"/>
  <c r="K313" i="1"/>
  <c r="J313" i="1" s="1"/>
  <c r="G314" i="1"/>
  <c r="F314" i="1" s="1"/>
  <c r="K314" i="1"/>
  <c r="J314" i="1" s="1"/>
  <c r="G315" i="1"/>
  <c r="F315" i="1" s="1"/>
  <c r="K315" i="1"/>
  <c r="J315" i="1" s="1"/>
  <c r="G265" i="1"/>
  <c r="F265" i="1" s="1"/>
  <c r="I265" i="1"/>
  <c r="H265" i="1" s="1"/>
  <c r="K265" i="1"/>
  <c r="J265" i="1" s="1"/>
  <c r="M265" i="1"/>
  <c r="L265" i="1" s="1"/>
  <c r="O265" i="1"/>
  <c r="N265" i="1" s="1"/>
  <c r="Q265" i="1"/>
  <c r="P265" i="1" s="1"/>
  <c r="R265" i="1"/>
  <c r="S265" i="1"/>
  <c r="T265" i="1"/>
  <c r="G266" i="1"/>
  <c r="F266" i="1" s="1"/>
  <c r="H266" i="1"/>
  <c r="I266" i="1"/>
  <c r="K266" i="1"/>
  <c r="J266" i="1" s="1"/>
  <c r="L266" i="1"/>
  <c r="M266" i="1"/>
  <c r="O266" i="1"/>
  <c r="N266" i="1" s="1"/>
  <c r="Q266" i="1"/>
  <c r="P266" i="1" s="1"/>
  <c r="R266" i="1"/>
  <c r="S266" i="1"/>
  <c r="T266" i="1"/>
  <c r="G267" i="1"/>
  <c r="F267" i="1" s="1"/>
  <c r="I267" i="1"/>
  <c r="H267" i="1" s="1"/>
  <c r="K267" i="1"/>
  <c r="J267" i="1" s="1"/>
  <c r="M267" i="1"/>
  <c r="L267" i="1" s="1"/>
  <c r="O267" i="1"/>
  <c r="N267" i="1" s="1"/>
  <c r="Q267" i="1"/>
  <c r="P267" i="1" s="1"/>
  <c r="R267" i="1"/>
  <c r="S267" i="1"/>
  <c r="T267" i="1"/>
  <c r="F268" i="1"/>
  <c r="G268" i="1"/>
  <c r="I268" i="1"/>
  <c r="H268" i="1" s="1"/>
  <c r="K268" i="1"/>
  <c r="J268" i="1" s="1"/>
  <c r="L268" i="1"/>
  <c r="M268" i="1"/>
  <c r="N268" i="1"/>
  <c r="O268" i="1"/>
  <c r="P268" i="1"/>
  <c r="Q268" i="1"/>
  <c r="G269" i="1"/>
  <c r="F269" i="1" s="1"/>
  <c r="I269" i="1"/>
  <c r="H269" i="1" s="1"/>
  <c r="K269" i="1"/>
  <c r="J269" i="1" s="1"/>
  <c r="M269" i="1"/>
  <c r="L269" i="1" s="1"/>
  <c r="O269" i="1"/>
  <c r="N269" i="1" s="1"/>
  <c r="Q269" i="1"/>
  <c r="P269" i="1" s="1"/>
  <c r="D218" i="1"/>
  <c r="F218" i="1"/>
  <c r="H218" i="1"/>
  <c r="M218" i="1"/>
  <c r="L218" i="1" s="1"/>
  <c r="N218" i="1"/>
  <c r="P218" i="1"/>
  <c r="R218" i="1"/>
  <c r="T218" i="1"/>
  <c r="D219" i="1"/>
  <c r="F219" i="1"/>
  <c r="H219" i="1"/>
  <c r="L219" i="1"/>
  <c r="M219" i="1"/>
  <c r="N219" i="1"/>
  <c r="P219" i="1"/>
  <c r="R219" i="1"/>
  <c r="T219" i="1"/>
  <c r="D220" i="1"/>
  <c r="F220" i="1"/>
  <c r="H220" i="1"/>
  <c r="M220" i="1"/>
  <c r="L220" i="1" s="1"/>
  <c r="N220" i="1"/>
  <c r="P220" i="1"/>
  <c r="R220" i="1"/>
  <c r="T220" i="1"/>
  <c r="D221" i="1"/>
  <c r="F221" i="1"/>
  <c r="H221" i="1"/>
  <c r="L221" i="1"/>
  <c r="M221" i="1"/>
  <c r="N221" i="1"/>
  <c r="P221" i="1"/>
  <c r="R221" i="1"/>
  <c r="T221" i="1"/>
  <c r="D222" i="1"/>
  <c r="F222" i="1"/>
  <c r="H222" i="1"/>
  <c r="M222" i="1"/>
  <c r="L222" i="1" s="1"/>
  <c r="N222" i="1"/>
  <c r="P222" i="1"/>
  <c r="R222" i="1"/>
  <c r="T222" i="1"/>
  <c r="E172" i="1"/>
  <c r="D172" i="1" s="1"/>
  <c r="G172" i="1"/>
  <c r="F172" i="1" s="1"/>
  <c r="H172" i="1"/>
  <c r="K172" i="1"/>
  <c r="J172" i="1" s="1"/>
  <c r="M172" i="1"/>
  <c r="L172" i="1" s="1"/>
  <c r="O172" i="1"/>
  <c r="N172" i="1" s="1"/>
  <c r="Q172" i="1"/>
  <c r="P172" i="1" s="1"/>
  <c r="R172" i="1"/>
  <c r="S172" i="1"/>
  <c r="T172" i="1"/>
  <c r="E173" i="1"/>
  <c r="D173" i="1" s="1"/>
  <c r="G173" i="1"/>
  <c r="F173" i="1" s="1"/>
  <c r="H173" i="1"/>
  <c r="K173" i="1"/>
  <c r="J173" i="1" s="1"/>
  <c r="M173" i="1"/>
  <c r="L173" i="1" s="1"/>
  <c r="N173" i="1"/>
  <c r="O173" i="1"/>
  <c r="P173" i="1"/>
  <c r="Q173" i="1"/>
  <c r="R173" i="1"/>
  <c r="S173" i="1"/>
  <c r="T173" i="1"/>
  <c r="E174" i="1"/>
  <c r="D174" i="1" s="1"/>
  <c r="G174" i="1"/>
  <c r="F174" i="1" s="1"/>
  <c r="H174" i="1"/>
  <c r="K174" i="1"/>
  <c r="J174" i="1" s="1"/>
  <c r="L174" i="1"/>
  <c r="M174" i="1"/>
  <c r="N174" i="1"/>
  <c r="O174" i="1"/>
  <c r="P174" i="1"/>
  <c r="Q174" i="1"/>
  <c r="R174" i="1"/>
  <c r="S174" i="1"/>
  <c r="T174" i="1"/>
  <c r="E175" i="1"/>
  <c r="D175" i="1" s="1"/>
  <c r="G175" i="1"/>
  <c r="F175" i="1" s="1"/>
  <c r="H175" i="1"/>
  <c r="J175" i="1"/>
  <c r="K175" i="1"/>
  <c r="L175" i="1"/>
  <c r="M175" i="1"/>
  <c r="N175" i="1"/>
  <c r="O175" i="1"/>
  <c r="P175" i="1"/>
  <c r="Q175" i="1"/>
  <c r="R175" i="1"/>
  <c r="S175" i="1"/>
  <c r="T175" i="1"/>
  <c r="E176" i="1"/>
  <c r="G176" i="1"/>
  <c r="F176" i="1" s="1"/>
  <c r="H176" i="1"/>
  <c r="K176" i="1"/>
  <c r="J176" i="1" s="1"/>
  <c r="M176" i="1"/>
  <c r="L176" i="1" s="1"/>
  <c r="O176" i="1"/>
  <c r="N176" i="1" s="1"/>
  <c r="P176" i="1"/>
  <c r="Q176" i="1"/>
  <c r="R176" i="1"/>
  <c r="S176" i="1"/>
  <c r="T176" i="1"/>
  <c r="D126" i="1"/>
  <c r="G126" i="1"/>
  <c r="F126" i="1" s="1"/>
  <c r="I126" i="1"/>
  <c r="H126" i="1" s="1"/>
  <c r="K126" i="1"/>
  <c r="J126" i="1" s="1"/>
  <c r="L126" i="1"/>
  <c r="N126" i="1"/>
  <c r="O126" i="1"/>
  <c r="P126" i="1"/>
  <c r="Q126" i="1"/>
  <c r="D127" i="1"/>
  <c r="G127" i="1"/>
  <c r="F127" i="1" s="1"/>
  <c r="I127" i="1"/>
  <c r="H127" i="1" s="1"/>
  <c r="K127" i="1"/>
  <c r="L127" i="1"/>
  <c r="N127" i="1"/>
  <c r="O127" i="1"/>
  <c r="P127" i="1"/>
  <c r="Q127" i="1"/>
  <c r="D128" i="1"/>
  <c r="G128" i="1"/>
  <c r="F128" i="1" s="1"/>
  <c r="I128" i="1"/>
  <c r="H128" i="1" s="1"/>
  <c r="K128" i="1"/>
  <c r="J128" i="1" s="1"/>
  <c r="L128" i="1"/>
  <c r="O128" i="1"/>
  <c r="N128" i="1" s="1"/>
  <c r="Q128" i="1"/>
  <c r="P128" i="1" s="1"/>
  <c r="D129" i="1"/>
  <c r="G129" i="1"/>
  <c r="F129" i="1" s="1"/>
  <c r="I129" i="1"/>
  <c r="H129" i="1" s="1"/>
  <c r="K129" i="1"/>
  <c r="J129" i="1" s="1"/>
  <c r="L129" i="1"/>
  <c r="N129" i="1"/>
  <c r="O129" i="1"/>
  <c r="Q129" i="1"/>
  <c r="P129" i="1" s="1"/>
  <c r="D130" i="1"/>
  <c r="G130" i="1"/>
  <c r="I130" i="1"/>
  <c r="H130" i="1" s="1"/>
  <c r="K130" i="1"/>
  <c r="J130" i="1" s="1"/>
  <c r="L130" i="1"/>
  <c r="N130" i="1"/>
  <c r="O130" i="1"/>
  <c r="Q130" i="1"/>
  <c r="P130" i="1" s="1"/>
  <c r="E80" i="1"/>
  <c r="D80" i="1" s="1"/>
  <c r="G80" i="1"/>
  <c r="F80" i="1" s="1"/>
  <c r="H80" i="1"/>
  <c r="J80" i="1"/>
  <c r="M80" i="1"/>
  <c r="L80" i="1" s="1"/>
  <c r="O80" i="1"/>
  <c r="N80" i="1" s="1"/>
  <c r="Q80" i="1"/>
  <c r="P80" i="1" s="1"/>
  <c r="R80" i="1"/>
  <c r="S80" i="1"/>
  <c r="T80" i="1"/>
  <c r="E81" i="1"/>
  <c r="D81" i="1" s="1"/>
  <c r="G81" i="1"/>
  <c r="F81" i="1" s="1"/>
  <c r="H81" i="1"/>
  <c r="J81" i="1"/>
  <c r="M81" i="1"/>
  <c r="L81" i="1" s="1"/>
  <c r="O81" i="1"/>
  <c r="N81" i="1" s="1"/>
  <c r="Q81" i="1"/>
  <c r="P81" i="1" s="1"/>
  <c r="R81" i="1"/>
  <c r="S81" i="1"/>
  <c r="T81" i="1"/>
  <c r="E82" i="1"/>
  <c r="D82" i="1" s="1"/>
  <c r="G82" i="1"/>
  <c r="F82" i="1" s="1"/>
  <c r="H82" i="1"/>
  <c r="J82" i="1"/>
  <c r="M82" i="1"/>
  <c r="L82" i="1" s="1"/>
  <c r="O82" i="1"/>
  <c r="N82" i="1" s="1"/>
  <c r="Q82" i="1"/>
  <c r="P82" i="1" s="1"/>
  <c r="R82" i="1"/>
  <c r="S82" i="1"/>
  <c r="T82" i="1"/>
  <c r="E83" i="1"/>
  <c r="D83" i="1" s="1"/>
  <c r="G83" i="1"/>
  <c r="F83" i="1" s="1"/>
  <c r="H83" i="1"/>
  <c r="J83" i="1"/>
  <c r="M83" i="1"/>
  <c r="L83" i="1" s="1"/>
  <c r="O83" i="1"/>
  <c r="N83" i="1" s="1"/>
  <c r="Q83" i="1"/>
  <c r="P83" i="1" s="1"/>
  <c r="R83" i="1"/>
  <c r="S83" i="1"/>
  <c r="T83" i="1"/>
  <c r="E84" i="1"/>
  <c r="D84" i="1" s="1"/>
  <c r="G84" i="1"/>
  <c r="F84" i="1" s="1"/>
  <c r="H84" i="1"/>
  <c r="J84" i="1"/>
  <c r="M84" i="1"/>
  <c r="L84" i="1" s="1"/>
  <c r="O84" i="1"/>
  <c r="N84" i="1" s="1"/>
  <c r="Q84" i="1"/>
  <c r="P84" i="1" s="1"/>
  <c r="R84" i="1"/>
  <c r="S84" i="1"/>
  <c r="T84" i="1"/>
  <c r="E34" i="1"/>
  <c r="D34" i="1" s="1"/>
  <c r="G34" i="1"/>
  <c r="F34" i="1" s="1"/>
  <c r="I34" i="1"/>
  <c r="H34" i="1" s="1"/>
  <c r="J34" i="1"/>
  <c r="O34" i="1"/>
  <c r="N34" i="1" s="1"/>
  <c r="Q34" i="1"/>
  <c r="P34" i="1" s="1"/>
  <c r="E35" i="1"/>
  <c r="D35" i="1" s="1"/>
  <c r="G35" i="1"/>
  <c r="F35" i="1" s="1"/>
  <c r="I35" i="1"/>
  <c r="H35" i="1" s="1"/>
  <c r="J35" i="1"/>
  <c r="N35" i="1"/>
  <c r="O35" i="1"/>
  <c r="P35" i="1"/>
  <c r="Q35" i="1"/>
  <c r="E36" i="1"/>
  <c r="D36" i="1" s="1"/>
  <c r="G36" i="1"/>
  <c r="F36" i="1" s="1"/>
  <c r="I36" i="1"/>
  <c r="H36" i="1" s="1"/>
  <c r="J36" i="1"/>
  <c r="O36" i="1"/>
  <c r="N36" i="1" s="1"/>
  <c r="Q36" i="1"/>
  <c r="P36" i="1" s="1"/>
  <c r="E37" i="1"/>
  <c r="D37" i="1" s="1"/>
  <c r="G37" i="1"/>
  <c r="F37" i="1" s="1"/>
  <c r="I37" i="1"/>
  <c r="H37" i="1" s="1"/>
  <c r="J37" i="1"/>
  <c r="O37" i="1"/>
  <c r="N37" i="1" s="1"/>
  <c r="Q37" i="1"/>
  <c r="P37" i="1" s="1"/>
  <c r="E38" i="1"/>
  <c r="D38" i="1" s="1"/>
  <c r="F38" i="1"/>
  <c r="G38" i="1"/>
  <c r="I38" i="1"/>
  <c r="H38" i="1" s="1"/>
  <c r="J38" i="1"/>
  <c r="O38" i="1"/>
  <c r="N38" i="1" s="1"/>
  <c r="Q38" i="1"/>
  <c r="P38" i="1" s="1"/>
  <c r="E208" i="1"/>
  <c r="O79" i="1"/>
  <c r="N79" i="1" s="1"/>
  <c r="O32" i="1"/>
  <c r="Q32" i="1"/>
  <c r="Q24" i="1"/>
  <c r="Q25" i="1"/>
  <c r="Q26" i="1"/>
  <c r="Q27" i="1"/>
  <c r="Q28" i="1"/>
  <c r="Q29" i="1"/>
  <c r="Q30" i="1"/>
  <c r="Q31" i="1"/>
  <c r="Q33" i="1"/>
  <c r="Y32" i="1"/>
  <c r="E79" i="1"/>
  <c r="D79" i="1" s="1"/>
  <c r="G79" i="1"/>
  <c r="F79" i="1" s="1"/>
  <c r="H79" i="1"/>
  <c r="J79" i="1"/>
  <c r="M79" i="1"/>
  <c r="L79" i="1" s="1"/>
  <c r="P79" i="1"/>
  <c r="Q79" i="1"/>
  <c r="A222" i="1"/>
  <c r="B222" i="1"/>
  <c r="D176" i="1" l="1"/>
  <c r="U176" i="1"/>
  <c r="J127" i="1"/>
  <c r="U127" i="1"/>
  <c r="F130" i="1"/>
  <c r="U130" i="1"/>
  <c r="O16" i="1"/>
  <c r="N16" i="1" s="1"/>
  <c r="B297" i="12"/>
  <c r="B260" i="12"/>
  <c r="B204" i="12"/>
  <c r="B205" i="12"/>
  <c r="B206" i="12"/>
  <c r="B207" i="12"/>
  <c r="B208" i="12"/>
  <c r="B209" i="12"/>
  <c r="B210" i="12"/>
  <c r="B211" i="12"/>
  <c r="B212" i="12"/>
  <c r="B213" i="12"/>
  <c r="B214" i="12"/>
  <c r="B215" i="12"/>
  <c r="B216" i="12"/>
  <c r="B217" i="12"/>
  <c r="B218" i="12"/>
  <c r="B219" i="12"/>
  <c r="B220" i="12"/>
  <c r="B221" i="12"/>
  <c r="B222" i="12"/>
  <c r="B223" i="12"/>
  <c r="A186" i="12"/>
  <c r="B186" i="12"/>
  <c r="A148" i="12"/>
  <c r="B148" i="12"/>
  <c r="A111" i="12"/>
  <c r="B111" i="12"/>
  <c r="A74" i="12"/>
  <c r="B74" i="12"/>
  <c r="R273" i="7" l="1"/>
  <c r="S273" i="7"/>
  <c r="F38" i="7"/>
  <c r="T111" i="12" l="1"/>
  <c r="T82" i="12"/>
  <c r="T83" i="12"/>
  <c r="T84" i="12"/>
  <c r="T85" i="12"/>
  <c r="T86" i="12"/>
  <c r="T87" i="12"/>
  <c r="T88" i="12"/>
  <c r="T89" i="12"/>
  <c r="T90" i="12"/>
  <c r="T91" i="12"/>
  <c r="T92" i="12"/>
  <c r="T93" i="12"/>
  <c r="T94" i="12"/>
  <c r="T95" i="12"/>
  <c r="T96" i="12"/>
  <c r="T97" i="12"/>
  <c r="T98" i="12"/>
  <c r="T99" i="12"/>
  <c r="T100" i="12"/>
  <c r="T101" i="12"/>
  <c r="T102" i="12"/>
  <c r="T103" i="12"/>
  <c r="T104" i="12"/>
  <c r="T105" i="12"/>
  <c r="T106" i="12"/>
  <c r="T107" i="12"/>
  <c r="T108" i="12"/>
  <c r="T109" i="12"/>
  <c r="T110" i="12"/>
  <c r="Y213" i="12" l="1"/>
  <c r="Y214" i="12"/>
  <c r="Y215" i="12"/>
  <c r="Y216" i="12"/>
  <c r="Y217" i="12"/>
  <c r="Y231" i="12"/>
  <c r="Y232" i="12"/>
  <c r="Y233" i="12"/>
  <c r="Y234" i="12"/>
  <c r="Y235" i="12"/>
  <c r="Y236" i="12"/>
  <c r="Y237" i="12"/>
  <c r="Y238" i="12"/>
  <c r="Y239" i="12"/>
  <c r="Y240" i="12"/>
  <c r="Y241" i="12"/>
  <c r="Y242" i="12"/>
  <c r="Y243" i="12"/>
  <c r="Y244" i="12"/>
  <c r="Y245" i="12"/>
  <c r="Y246" i="12"/>
  <c r="Y247" i="12"/>
  <c r="Y248" i="12"/>
  <c r="Y249" i="12"/>
  <c r="Y230" i="12"/>
  <c r="Y194" i="12"/>
  <c r="Y195" i="12"/>
  <c r="Y196" i="12"/>
  <c r="Y197" i="12"/>
  <c r="Y198" i="12"/>
  <c r="Y199" i="12"/>
  <c r="Y200" i="12"/>
  <c r="Y201" i="12"/>
  <c r="Y202" i="12"/>
  <c r="Y203" i="12"/>
  <c r="Y204" i="12"/>
  <c r="Y205" i="12"/>
  <c r="Y206" i="12"/>
  <c r="Y207" i="12"/>
  <c r="Y208" i="12"/>
  <c r="Y209" i="12"/>
  <c r="Y210" i="12"/>
  <c r="Y211" i="12"/>
  <c r="Y212" i="12"/>
  <c r="Y193" i="12"/>
  <c r="T217" i="1" l="1"/>
  <c r="R217" i="1"/>
  <c r="Z220" i="1"/>
  <c r="G75" i="1" l="1"/>
  <c r="R213" i="1"/>
  <c r="R215" i="1"/>
  <c r="R216" i="1"/>
  <c r="M216" i="1"/>
  <c r="T213" i="1"/>
  <c r="T214" i="1"/>
  <c r="T215" i="1"/>
  <c r="T216" i="1"/>
  <c r="M214" i="1"/>
  <c r="S192" i="1" l="1"/>
  <c r="S193" i="1"/>
  <c r="S194" i="1"/>
  <c r="S195" i="1"/>
  <c r="S196" i="1"/>
  <c r="S197" i="1"/>
  <c r="S198" i="1"/>
  <c r="S199" i="1"/>
  <c r="S200" i="1"/>
  <c r="T192" i="1"/>
  <c r="T193" i="1"/>
  <c r="T194" i="1"/>
  <c r="T195" i="1"/>
  <c r="T196" i="1"/>
  <c r="T197" i="1"/>
  <c r="T198" i="1"/>
  <c r="T199" i="1"/>
  <c r="T200" i="1"/>
  <c r="G196" i="1" l="1"/>
  <c r="A227" i="12" l="1"/>
  <c r="A190" i="12"/>
  <c r="A153" i="12"/>
  <c r="A115" i="12"/>
  <c r="A78" i="12"/>
  <c r="A41" i="12"/>
  <c r="G101" i="1" l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X129" i="1"/>
  <c r="X101" i="1"/>
  <c r="X102" i="1"/>
  <c r="X103" i="1"/>
  <c r="X105" i="1"/>
  <c r="X107" i="1"/>
  <c r="X108" i="1"/>
  <c r="X109" i="1"/>
  <c r="X110" i="1"/>
  <c r="X113" i="1"/>
  <c r="X114" i="1"/>
  <c r="X115" i="1"/>
  <c r="X116" i="1"/>
  <c r="X117" i="1"/>
  <c r="X118" i="1"/>
  <c r="X119" i="1"/>
  <c r="X120" i="1"/>
  <c r="X121" i="1"/>
  <c r="X123" i="1"/>
  <c r="X125" i="1"/>
  <c r="X127" i="1"/>
  <c r="X130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8" i="1"/>
  <c r="K169" i="1"/>
  <c r="K170" i="1"/>
  <c r="K171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8" i="1"/>
  <c r="G169" i="1"/>
  <c r="G170" i="1"/>
  <c r="G171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X176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F258" i="1" s="1"/>
  <c r="G259" i="1"/>
  <c r="F259" i="1" s="1"/>
  <c r="G260" i="1"/>
  <c r="F260" i="1" s="1"/>
  <c r="G261" i="1"/>
  <c r="F261" i="1" s="1"/>
  <c r="G262" i="1"/>
  <c r="G263" i="1"/>
  <c r="G264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AB171" i="12"/>
  <c r="G202" i="1"/>
  <c r="G203" i="1"/>
  <c r="Z15" i="12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E9" i="1"/>
  <c r="E10" i="1"/>
  <c r="X10" i="1" s="1"/>
  <c r="E11" i="1"/>
  <c r="E12" i="1"/>
  <c r="X12" i="1" s="1"/>
  <c r="E13" i="1"/>
  <c r="E14" i="1"/>
  <c r="X14" i="1" s="1"/>
  <c r="E15" i="1"/>
  <c r="E16" i="1"/>
  <c r="E17" i="1"/>
  <c r="E18" i="1"/>
  <c r="X18" i="1" s="1"/>
  <c r="E19" i="1"/>
  <c r="E20" i="1"/>
  <c r="X20" i="1" s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X36" i="1"/>
  <c r="X38" i="1"/>
  <c r="Q347" i="1"/>
  <c r="X124" i="1" l="1"/>
  <c r="X34" i="1"/>
  <c r="X32" i="1"/>
  <c r="X30" i="1"/>
  <c r="X26" i="1"/>
  <c r="X24" i="1"/>
  <c r="X22" i="1"/>
  <c r="X104" i="1"/>
  <c r="X106" i="1"/>
  <c r="X37" i="1"/>
  <c r="X35" i="1"/>
  <c r="X33" i="1"/>
  <c r="X31" i="1"/>
  <c r="X27" i="1"/>
  <c r="X25" i="1"/>
  <c r="X21" i="1"/>
  <c r="X19" i="1"/>
  <c r="X17" i="1"/>
  <c r="X15" i="1"/>
  <c r="X13" i="1"/>
  <c r="X11" i="1"/>
  <c r="X9" i="1"/>
  <c r="X126" i="1"/>
  <c r="X122" i="1"/>
  <c r="X112" i="1"/>
  <c r="X111" i="1"/>
  <c r="X128" i="1"/>
  <c r="X29" i="1"/>
  <c r="X28" i="1"/>
  <c r="X23" i="1"/>
  <c r="X16" i="1"/>
  <c r="O147" i="12"/>
  <c r="P147" i="12"/>
  <c r="Q147" i="12"/>
  <c r="R147" i="12"/>
  <c r="S147" i="12"/>
  <c r="T147" i="12"/>
  <c r="U147" i="12"/>
  <c r="N38" i="7" l="1"/>
  <c r="Q27" i="9" l="1"/>
  <c r="Q9" i="1" l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Z81" i="1"/>
  <c r="Z83" i="1"/>
  <c r="Z84" i="1"/>
  <c r="O222" i="12"/>
  <c r="P222" i="12"/>
  <c r="Q222" i="12"/>
  <c r="R222" i="12"/>
  <c r="S222" i="12"/>
  <c r="T222" i="12"/>
  <c r="U222" i="12"/>
  <c r="O294" i="12"/>
  <c r="P294" i="12"/>
  <c r="Q294" i="12"/>
  <c r="R294" i="12"/>
  <c r="S294" i="12"/>
  <c r="T294" i="12"/>
  <c r="U294" i="12"/>
  <c r="O295" i="12"/>
  <c r="P295" i="12"/>
  <c r="Q295" i="12"/>
  <c r="R295" i="12"/>
  <c r="S295" i="12"/>
  <c r="T295" i="12"/>
  <c r="U295" i="12"/>
  <c r="O296" i="12"/>
  <c r="P296" i="12"/>
  <c r="Q296" i="12"/>
  <c r="R296" i="12"/>
  <c r="S296" i="12"/>
  <c r="T296" i="12"/>
  <c r="U296" i="12"/>
  <c r="O297" i="12"/>
  <c r="P297" i="12"/>
  <c r="Q297" i="12"/>
  <c r="R297" i="12"/>
  <c r="S297" i="12"/>
  <c r="T297" i="12"/>
  <c r="U297" i="12"/>
  <c r="U314" i="1"/>
  <c r="E154" i="7"/>
  <c r="E153" i="7"/>
  <c r="E155" i="7"/>
  <c r="O110" i="12"/>
  <c r="P110" i="12"/>
  <c r="Q110" i="12"/>
  <c r="R110" i="12"/>
  <c r="S110" i="12"/>
  <c r="U110" i="12"/>
  <c r="O111" i="12"/>
  <c r="P111" i="12"/>
  <c r="Q111" i="12"/>
  <c r="R111" i="12"/>
  <c r="S111" i="12"/>
  <c r="U111" i="12"/>
  <c r="O73" i="12"/>
  <c r="P73" i="12"/>
  <c r="Q73" i="12"/>
  <c r="R73" i="12"/>
  <c r="S73" i="12"/>
  <c r="T73" i="12"/>
  <c r="U73" i="12"/>
  <c r="O74" i="12"/>
  <c r="P74" i="12"/>
  <c r="Q74" i="12"/>
  <c r="R74" i="12"/>
  <c r="S74" i="12"/>
  <c r="T74" i="12"/>
  <c r="U74" i="12"/>
  <c r="O257" i="12"/>
  <c r="P257" i="12"/>
  <c r="Q257" i="12"/>
  <c r="R257" i="12"/>
  <c r="S257" i="12"/>
  <c r="T257" i="12"/>
  <c r="U257" i="12"/>
  <c r="O258" i="12"/>
  <c r="P258" i="12"/>
  <c r="Q258" i="12"/>
  <c r="R258" i="12"/>
  <c r="S258" i="12"/>
  <c r="T258" i="12"/>
  <c r="U258" i="12"/>
  <c r="O259" i="12"/>
  <c r="P259" i="12"/>
  <c r="Q259" i="12"/>
  <c r="R259" i="12"/>
  <c r="S259" i="12"/>
  <c r="T259" i="12"/>
  <c r="U259" i="12"/>
  <c r="O260" i="12"/>
  <c r="P260" i="12"/>
  <c r="Q260" i="12"/>
  <c r="R260" i="12"/>
  <c r="S260" i="12"/>
  <c r="T260" i="12"/>
  <c r="U260" i="12"/>
  <c r="Z37" i="1" l="1"/>
  <c r="Z35" i="1"/>
  <c r="Y176" i="1"/>
  <c r="U361" i="1"/>
  <c r="Z176" i="1"/>
  <c r="Z38" i="1"/>
  <c r="Z36" i="1"/>
  <c r="U313" i="1"/>
  <c r="U269" i="1"/>
  <c r="U315" i="1"/>
  <c r="O185" i="12" l="1"/>
  <c r="P185" i="12"/>
  <c r="Q185" i="12"/>
  <c r="R185" i="12"/>
  <c r="S185" i="12"/>
  <c r="T185" i="12"/>
  <c r="U185" i="12"/>
  <c r="N298" i="12" l="1"/>
  <c r="M298" i="12"/>
  <c r="L298" i="12"/>
  <c r="K298" i="12"/>
  <c r="J298" i="12"/>
  <c r="I298" i="12"/>
  <c r="H298" i="12"/>
  <c r="G298" i="12"/>
  <c r="F298" i="12"/>
  <c r="E298" i="12"/>
  <c r="D298" i="12"/>
  <c r="A297" i="12"/>
  <c r="B296" i="12"/>
  <c r="A296" i="12"/>
  <c r="B295" i="12"/>
  <c r="A295" i="12"/>
  <c r="B294" i="12"/>
  <c r="A294" i="12"/>
  <c r="U293" i="12"/>
  <c r="T293" i="12"/>
  <c r="S293" i="12"/>
  <c r="R293" i="12"/>
  <c r="Q293" i="12"/>
  <c r="P293" i="12"/>
  <c r="O293" i="12"/>
  <c r="B293" i="12"/>
  <c r="A293" i="12"/>
  <c r="U292" i="12"/>
  <c r="T292" i="12"/>
  <c r="S292" i="12"/>
  <c r="R292" i="12"/>
  <c r="Q292" i="12"/>
  <c r="P292" i="12"/>
  <c r="O292" i="12"/>
  <c r="B292" i="12"/>
  <c r="A292" i="12"/>
  <c r="U291" i="12"/>
  <c r="T291" i="12"/>
  <c r="S291" i="12"/>
  <c r="R291" i="12"/>
  <c r="Q291" i="12"/>
  <c r="P291" i="12"/>
  <c r="O291" i="12"/>
  <c r="B291" i="12"/>
  <c r="A291" i="12"/>
  <c r="U290" i="12"/>
  <c r="T290" i="12"/>
  <c r="S290" i="12"/>
  <c r="R290" i="12"/>
  <c r="Q290" i="12"/>
  <c r="P290" i="12"/>
  <c r="O290" i="12"/>
  <c r="B290" i="12"/>
  <c r="A290" i="12"/>
  <c r="U289" i="12"/>
  <c r="T289" i="12"/>
  <c r="S289" i="12"/>
  <c r="R289" i="12"/>
  <c r="Q289" i="12"/>
  <c r="P289" i="12"/>
  <c r="O289" i="12"/>
  <c r="B289" i="12"/>
  <c r="A289" i="12"/>
  <c r="U288" i="12"/>
  <c r="T288" i="12"/>
  <c r="S288" i="12"/>
  <c r="R288" i="12"/>
  <c r="Q288" i="12"/>
  <c r="P288" i="12"/>
  <c r="O288" i="12"/>
  <c r="B288" i="12"/>
  <c r="A288" i="12"/>
  <c r="U287" i="12"/>
  <c r="T287" i="12"/>
  <c r="S287" i="12"/>
  <c r="R287" i="12"/>
  <c r="Q287" i="12"/>
  <c r="P287" i="12"/>
  <c r="O287" i="12"/>
  <c r="B287" i="12"/>
  <c r="A287" i="12"/>
  <c r="U286" i="12"/>
  <c r="T286" i="12"/>
  <c r="S286" i="12"/>
  <c r="R286" i="12"/>
  <c r="Q286" i="12"/>
  <c r="P286" i="12"/>
  <c r="O286" i="12"/>
  <c r="B286" i="12"/>
  <c r="A286" i="12"/>
  <c r="U285" i="12"/>
  <c r="T285" i="12"/>
  <c r="S285" i="12"/>
  <c r="R285" i="12"/>
  <c r="Q285" i="12"/>
  <c r="P285" i="12"/>
  <c r="O285" i="12"/>
  <c r="B285" i="12"/>
  <c r="A285" i="12"/>
  <c r="U284" i="12"/>
  <c r="T284" i="12"/>
  <c r="S284" i="12"/>
  <c r="R284" i="12"/>
  <c r="Q284" i="12"/>
  <c r="P284" i="12"/>
  <c r="O284" i="12"/>
  <c r="B284" i="12"/>
  <c r="A284" i="12"/>
  <c r="U283" i="12"/>
  <c r="T283" i="12"/>
  <c r="S283" i="12"/>
  <c r="R283" i="12"/>
  <c r="Q283" i="12"/>
  <c r="P283" i="12"/>
  <c r="O283" i="12"/>
  <c r="B283" i="12"/>
  <c r="A283" i="12"/>
  <c r="U282" i="12"/>
  <c r="T282" i="12"/>
  <c r="S282" i="12"/>
  <c r="R282" i="12"/>
  <c r="Q282" i="12"/>
  <c r="P282" i="12"/>
  <c r="O282" i="12"/>
  <c r="B282" i="12"/>
  <c r="A282" i="12"/>
  <c r="U281" i="12"/>
  <c r="T281" i="12"/>
  <c r="S281" i="12"/>
  <c r="R281" i="12"/>
  <c r="Q281" i="12"/>
  <c r="P281" i="12"/>
  <c r="O281" i="12"/>
  <c r="B281" i="12"/>
  <c r="A281" i="12"/>
  <c r="U280" i="12"/>
  <c r="T280" i="12"/>
  <c r="S280" i="12"/>
  <c r="R280" i="12"/>
  <c r="Q280" i="12"/>
  <c r="P280" i="12"/>
  <c r="O280" i="12"/>
  <c r="B280" i="12"/>
  <c r="A280" i="12"/>
  <c r="U279" i="12"/>
  <c r="T279" i="12"/>
  <c r="S279" i="12"/>
  <c r="R279" i="12"/>
  <c r="Q279" i="12"/>
  <c r="P279" i="12"/>
  <c r="O279" i="12"/>
  <c r="B279" i="12"/>
  <c r="A279" i="12"/>
  <c r="U278" i="12"/>
  <c r="T278" i="12"/>
  <c r="S278" i="12"/>
  <c r="R278" i="12"/>
  <c r="Q278" i="12"/>
  <c r="P278" i="12"/>
  <c r="O278" i="12"/>
  <c r="B278" i="12"/>
  <c r="A278" i="12"/>
  <c r="U277" i="12"/>
  <c r="T277" i="12"/>
  <c r="S277" i="12"/>
  <c r="R277" i="12"/>
  <c r="Q277" i="12"/>
  <c r="P277" i="12"/>
  <c r="O277" i="12"/>
  <c r="B277" i="12"/>
  <c r="A277" i="12"/>
  <c r="U276" i="12"/>
  <c r="T276" i="12"/>
  <c r="S276" i="12"/>
  <c r="R276" i="12"/>
  <c r="Q276" i="12"/>
  <c r="P276" i="12"/>
  <c r="O276" i="12"/>
  <c r="B276" i="12"/>
  <c r="A276" i="12"/>
  <c r="U275" i="12"/>
  <c r="T275" i="12"/>
  <c r="S275" i="12"/>
  <c r="R275" i="12"/>
  <c r="Q275" i="12"/>
  <c r="P275" i="12"/>
  <c r="O275" i="12"/>
  <c r="B275" i="12"/>
  <c r="A275" i="12"/>
  <c r="U274" i="12"/>
  <c r="T274" i="12"/>
  <c r="S274" i="12"/>
  <c r="R274" i="12"/>
  <c r="Q274" i="12"/>
  <c r="P274" i="12"/>
  <c r="O274" i="12"/>
  <c r="B274" i="12"/>
  <c r="A274" i="12"/>
  <c r="U273" i="12"/>
  <c r="T273" i="12"/>
  <c r="S273" i="12"/>
  <c r="R273" i="12"/>
  <c r="Q273" i="12"/>
  <c r="P273" i="12"/>
  <c r="O273" i="12"/>
  <c r="B273" i="12"/>
  <c r="A273" i="12"/>
  <c r="U272" i="12"/>
  <c r="T272" i="12"/>
  <c r="S272" i="12"/>
  <c r="R272" i="12"/>
  <c r="Q272" i="12"/>
  <c r="P272" i="12"/>
  <c r="O272" i="12"/>
  <c r="B272" i="12"/>
  <c r="A272" i="12"/>
  <c r="U271" i="12"/>
  <c r="T271" i="12"/>
  <c r="S271" i="12"/>
  <c r="R271" i="12"/>
  <c r="Q271" i="12"/>
  <c r="P271" i="12"/>
  <c r="O271" i="12"/>
  <c r="B271" i="12"/>
  <c r="A271" i="12"/>
  <c r="U270" i="12"/>
  <c r="T270" i="12"/>
  <c r="S270" i="12"/>
  <c r="R270" i="12"/>
  <c r="Q270" i="12"/>
  <c r="P270" i="12"/>
  <c r="O270" i="12"/>
  <c r="B270" i="12"/>
  <c r="A270" i="12"/>
  <c r="U269" i="12"/>
  <c r="T269" i="12"/>
  <c r="S269" i="12"/>
  <c r="R269" i="12"/>
  <c r="Q269" i="12"/>
  <c r="P269" i="12"/>
  <c r="O269" i="12"/>
  <c r="B269" i="12"/>
  <c r="A269" i="12"/>
  <c r="U268" i="12"/>
  <c r="T268" i="12"/>
  <c r="S268" i="12"/>
  <c r="R268" i="12"/>
  <c r="Q268" i="12"/>
  <c r="P268" i="12"/>
  <c r="O268" i="12"/>
  <c r="B268" i="12"/>
  <c r="A268" i="12"/>
  <c r="U267" i="12"/>
  <c r="T267" i="12"/>
  <c r="S267" i="12"/>
  <c r="R267" i="12"/>
  <c r="Q267" i="12"/>
  <c r="P267" i="12"/>
  <c r="O267" i="12"/>
  <c r="B267" i="12"/>
  <c r="A267" i="12"/>
  <c r="N261" i="12"/>
  <c r="M261" i="12"/>
  <c r="L261" i="12"/>
  <c r="K261" i="12"/>
  <c r="J261" i="12"/>
  <c r="I261" i="12"/>
  <c r="H261" i="12"/>
  <c r="G261" i="12"/>
  <c r="F261" i="12"/>
  <c r="E261" i="12"/>
  <c r="D261" i="12"/>
  <c r="A260" i="12"/>
  <c r="B259" i="12"/>
  <c r="A259" i="12"/>
  <c r="B258" i="12"/>
  <c r="A258" i="12"/>
  <c r="B257" i="12"/>
  <c r="A257" i="12"/>
  <c r="U256" i="12"/>
  <c r="T256" i="12"/>
  <c r="S256" i="12"/>
  <c r="R256" i="12"/>
  <c r="Q256" i="12"/>
  <c r="P256" i="12"/>
  <c r="O256" i="12"/>
  <c r="B256" i="12"/>
  <c r="A256" i="12"/>
  <c r="U255" i="12"/>
  <c r="T255" i="12"/>
  <c r="S255" i="12"/>
  <c r="R255" i="12"/>
  <c r="Q255" i="12"/>
  <c r="P255" i="12"/>
  <c r="O255" i="12"/>
  <c r="B255" i="12"/>
  <c r="A255" i="12"/>
  <c r="U254" i="12"/>
  <c r="T254" i="12"/>
  <c r="S254" i="12"/>
  <c r="R254" i="12"/>
  <c r="Q254" i="12"/>
  <c r="P254" i="12"/>
  <c r="O254" i="12"/>
  <c r="B254" i="12"/>
  <c r="A254" i="12"/>
  <c r="U253" i="12"/>
  <c r="T253" i="12"/>
  <c r="S253" i="12"/>
  <c r="R253" i="12"/>
  <c r="Q253" i="12"/>
  <c r="P253" i="12"/>
  <c r="O253" i="12"/>
  <c r="B253" i="12"/>
  <c r="A253" i="12"/>
  <c r="U252" i="12"/>
  <c r="T252" i="12"/>
  <c r="S252" i="12"/>
  <c r="R252" i="12"/>
  <c r="Q252" i="12"/>
  <c r="P252" i="12"/>
  <c r="O252" i="12"/>
  <c r="B252" i="12"/>
  <c r="A252" i="12"/>
  <c r="U251" i="12"/>
  <c r="T251" i="12"/>
  <c r="S251" i="12"/>
  <c r="R251" i="12"/>
  <c r="Q251" i="12"/>
  <c r="P251" i="12"/>
  <c r="O251" i="12"/>
  <c r="B251" i="12"/>
  <c r="A251" i="12"/>
  <c r="U250" i="12"/>
  <c r="T250" i="12"/>
  <c r="S250" i="12"/>
  <c r="R250" i="12"/>
  <c r="Q250" i="12"/>
  <c r="P250" i="12"/>
  <c r="O250" i="12"/>
  <c r="B250" i="12"/>
  <c r="A250" i="12"/>
  <c r="U249" i="12"/>
  <c r="T249" i="12"/>
  <c r="S249" i="12"/>
  <c r="R249" i="12"/>
  <c r="Q249" i="12"/>
  <c r="P249" i="12"/>
  <c r="O249" i="12"/>
  <c r="B249" i="12"/>
  <c r="A249" i="12"/>
  <c r="U248" i="12"/>
  <c r="T248" i="12"/>
  <c r="S248" i="12"/>
  <c r="R248" i="12"/>
  <c r="Q248" i="12"/>
  <c r="P248" i="12"/>
  <c r="O248" i="12"/>
  <c r="B248" i="12"/>
  <c r="A248" i="12"/>
  <c r="U247" i="12"/>
  <c r="T247" i="12"/>
  <c r="S247" i="12"/>
  <c r="R247" i="12"/>
  <c r="Q247" i="12"/>
  <c r="P247" i="12"/>
  <c r="O247" i="12"/>
  <c r="B247" i="12"/>
  <c r="A247" i="12"/>
  <c r="U246" i="12"/>
  <c r="T246" i="12"/>
  <c r="S246" i="12"/>
  <c r="R246" i="12"/>
  <c r="Q246" i="12"/>
  <c r="P246" i="12"/>
  <c r="O246" i="12"/>
  <c r="B246" i="12"/>
  <c r="A246" i="12"/>
  <c r="U245" i="12"/>
  <c r="T245" i="12"/>
  <c r="S245" i="12"/>
  <c r="R245" i="12"/>
  <c r="Q245" i="12"/>
  <c r="P245" i="12"/>
  <c r="O245" i="12"/>
  <c r="B245" i="12"/>
  <c r="A245" i="12"/>
  <c r="U244" i="12"/>
  <c r="T244" i="12"/>
  <c r="S244" i="12"/>
  <c r="R244" i="12"/>
  <c r="Q244" i="12"/>
  <c r="P244" i="12"/>
  <c r="O244" i="12"/>
  <c r="B244" i="12"/>
  <c r="A244" i="12"/>
  <c r="U243" i="12"/>
  <c r="T243" i="12"/>
  <c r="S243" i="12"/>
  <c r="R243" i="12"/>
  <c r="Q243" i="12"/>
  <c r="P243" i="12"/>
  <c r="O243" i="12"/>
  <c r="B243" i="12"/>
  <c r="A243" i="12"/>
  <c r="U242" i="12"/>
  <c r="T242" i="12"/>
  <c r="S242" i="12"/>
  <c r="R242" i="12"/>
  <c r="Q242" i="12"/>
  <c r="P242" i="12"/>
  <c r="O242" i="12"/>
  <c r="B242" i="12"/>
  <c r="A242" i="12"/>
  <c r="U241" i="12"/>
  <c r="T241" i="12"/>
  <c r="S241" i="12"/>
  <c r="R241" i="12"/>
  <c r="Q241" i="12"/>
  <c r="P241" i="12"/>
  <c r="O241" i="12"/>
  <c r="B241" i="12"/>
  <c r="A241" i="12"/>
  <c r="U240" i="12"/>
  <c r="T240" i="12"/>
  <c r="S240" i="12"/>
  <c r="R240" i="12"/>
  <c r="Q240" i="12"/>
  <c r="P240" i="12"/>
  <c r="O240" i="12"/>
  <c r="B240" i="12"/>
  <c r="A240" i="12"/>
  <c r="U239" i="12"/>
  <c r="T239" i="12"/>
  <c r="S239" i="12"/>
  <c r="R239" i="12"/>
  <c r="Q239" i="12"/>
  <c r="P239" i="12"/>
  <c r="O239" i="12"/>
  <c r="B239" i="12"/>
  <c r="A239" i="12"/>
  <c r="U238" i="12"/>
  <c r="T238" i="12"/>
  <c r="S238" i="12"/>
  <c r="R238" i="12"/>
  <c r="Q238" i="12"/>
  <c r="P238" i="12"/>
  <c r="O238" i="12"/>
  <c r="B238" i="12"/>
  <c r="A238" i="12"/>
  <c r="U237" i="12"/>
  <c r="T237" i="12"/>
  <c r="S237" i="12"/>
  <c r="R237" i="12"/>
  <c r="Q237" i="12"/>
  <c r="P237" i="12"/>
  <c r="O237" i="12"/>
  <c r="B237" i="12"/>
  <c r="A237" i="12"/>
  <c r="U236" i="12"/>
  <c r="T236" i="12"/>
  <c r="S236" i="12"/>
  <c r="R236" i="12"/>
  <c r="Q236" i="12"/>
  <c r="P236" i="12"/>
  <c r="O236" i="12"/>
  <c r="B236" i="12"/>
  <c r="A236" i="12"/>
  <c r="U235" i="12"/>
  <c r="T235" i="12"/>
  <c r="S235" i="12"/>
  <c r="R235" i="12"/>
  <c r="Q235" i="12"/>
  <c r="P235" i="12"/>
  <c r="O235" i="12"/>
  <c r="B235" i="12"/>
  <c r="A235" i="12"/>
  <c r="U234" i="12"/>
  <c r="T234" i="12"/>
  <c r="S234" i="12"/>
  <c r="R234" i="12"/>
  <c r="Q234" i="12"/>
  <c r="P234" i="12"/>
  <c r="O234" i="12"/>
  <c r="B234" i="12"/>
  <c r="A234" i="12"/>
  <c r="U233" i="12"/>
  <c r="T233" i="12"/>
  <c r="S233" i="12"/>
  <c r="R233" i="12"/>
  <c r="Q233" i="12"/>
  <c r="P233" i="12"/>
  <c r="O233" i="12"/>
  <c r="B233" i="12"/>
  <c r="A233" i="12"/>
  <c r="U232" i="12"/>
  <c r="T232" i="12"/>
  <c r="S232" i="12"/>
  <c r="R232" i="12"/>
  <c r="Q232" i="12"/>
  <c r="P232" i="12"/>
  <c r="O232" i="12"/>
  <c r="B232" i="12"/>
  <c r="A232" i="12"/>
  <c r="U231" i="12"/>
  <c r="T231" i="12"/>
  <c r="S231" i="12"/>
  <c r="R231" i="12"/>
  <c r="Q231" i="12"/>
  <c r="P231" i="12"/>
  <c r="O231" i="12"/>
  <c r="B231" i="12"/>
  <c r="A231" i="12"/>
  <c r="U230" i="12"/>
  <c r="U261" i="12" s="1"/>
  <c r="T230" i="12"/>
  <c r="S230" i="12"/>
  <c r="S261" i="12" s="1"/>
  <c r="R230" i="12"/>
  <c r="Q230" i="12"/>
  <c r="P230" i="12"/>
  <c r="O230" i="12"/>
  <c r="B230" i="12"/>
  <c r="A230" i="12"/>
  <c r="U223" i="12"/>
  <c r="T223" i="12"/>
  <c r="S223" i="12"/>
  <c r="R223" i="12"/>
  <c r="Q223" i="12"/>
  <c r="P223" i="12"/>
  <c r="O223" i="12"/>
  <c r="A223" i="12"/>
  <c r="A222" i="12"/>
  <c r="U221" i="12"/>
  <c r="T221" i="12"/>
  <c r="S221" i="12"/>
  <c r="R221" i="12"/>
  <c r="Q221" i="12"/>
  <c r="P221" i="12"/>
  <c r="O221" i="12"/>
  <c r="A221" i="12"/>
  <c r="U220" i="12"/>
  <c r="T220" i="12"/>
  <c r="S220" i="12"/>
  <c r="R220" i="12"/>
  <c r="Q220" i="12"/>
  <c r="P220" i="12"/>
  <c r="O220" i="12"/>
  <c r="A220" i="12"/>
  <c r="U219" i="12"/>
  <c r="T219" i="12"/>
  <c r="S219" i="12"/>
  <c r="R219" i="12"/>
  <c r="Q219" i="12"/>
  <c r="P219" i="12"/>
  <c r="O219" i="12"/>
  <c r="A219" i="12"/>
  <c r="U218" i="12"/>
  <c r="T218" i="12"/>
  <c r="S218" i="12"/>
  <c r="R218" i="12"/>
  <c r="Q218" i="12"/>
  <c r="P218" i="12"/>
  <c r="O218" i="12"/>
  <c r="A218" i="12"/>
  <c r="U217" i="12"/>
  <c r="T217" i="12"/>
  <c r="S217" i="12"/>
  <c r="R217" i="12"/>
  <c r="Q217" i="12"/>
  <c r="P217" i="12"/>
  <c r="O217" i="12"/>
  <c r="A217" i="12"/>
  <c r="U216" i="12"/>
  <c r="T216" i="12"/>
  <c r="S216" i="12"/>
  <c r="R216" i="12"/>
  <c r="Q216" i="12"/>
  <c r="P216" i="12"/>
  <c r="O216" i="12"/>
  <c r="A216" i="12"/>
  <c r="U215" i="12"/>
  <c r="T215" i="12"/>
  <c r="S215" i="12"/>
  <c r="R215" i="12"/>
  <c r="Q215" i="12"/>
  <c r="P215" i="12"/>
  <c r="O215" i="12"/>
  <c r="A215" i="12"/>
  <c r="U214" i="12"/>
  <c r="T214" i="12"/>
  <c r="S214" i="12"/>
  <c r="R214" i="12"/>
  <c r="Q214" i="12"/>
  <c r="P214" i="12"/>
  <c r="O214" i="12"/>
  <c r="A214" i="12"/>
  <c r="U213" i="12"/>
  <c r="T213" i="12"/>
  <c r="S213" i="12"/>
  <c r="R213" i="12"/>
  <c r="Q213" i="12"/>
  <c r="P213" i="12"/>
  <c r="O213" i="12"/>
  <c r="A213" i="12"/>
  <c r="U212" i="12"/>
  <c r="T212" i="12"/>
  <c r="S212" i="12"/>
  <c r="R212" i="12"/>
  <c r="Q212" i="12"/>
  <c r="P212" i="12"/>
  <c r="O212" i="12"/>
  <c r="A212" i="12"/>
  <c r="U211" i="12"/>
  <c r="T211" i="12"/>
  <c r="S211" i="12"/>
  <c r="R211" i="12"/>
  <c r="Q211" i="12"/>
  <c r="P211" i="12"/>
  <c r="O211" i="12"/>
  <c r="A211" i="12"/>
  <c r="U210" i="12"/>
  <c r="T210" i="12"/>
  <c r="S210" i="12"/>
  <c r="R210" i="12"/>
  <c r="Q210" i="12"/>
  <c r="P210" i="12"/>
  <c r="O210" i="12"/>
  <c r="A210" i="12"/>
  <c r="U209" i="12"/>
  <c r="T209" i="12"/>
  <c r="S209" i="12"/>
  <c r="R209" i="12"/>
  <c r="Q209" i="12"/>
  <c r="P209" i="12"/>
  <c r="O209" i="12"/>
  <c r="A209" i="12"/>
  <c r="U208" i="12"/>
  <c r="T208" i="12"/>
  <c r="S208" i="12"/>
  <c r="R208" i="12"/>
  <c r="Q208" i="12"/>
  <c r="P208" i="12"/>
  <c r="O208" i="12"/>
  <c r="A208" i="12"/>
  <c r="U207" i="12"/>
  <c r="T207" i="12"/>
  <c r="S207" i="12"/>
  <c r="R207" i="12"/>
  <c r="Q207" i="12"/>
  <c r="P207" i="12"/>
  <c r="O207" i="12"/>
  <c r="A207" i="12"/>
  <c r="U206" i="12"/>
  <c r="T206" i="12"/>
  <c r="S206" i="12"/>
  <c r="R206" i="12"/>
  <c r="Q206" i="12"/>
  <c r="P206" i="12"/>
  <c r="O206" i="12"/>
  <c r="A206" i="12"/>
  <c r="U205" i="12"/>
  <c r="T205" i="12"/>
  <c r="S205" i="12"/>
  <c r="R205" i="12"/>
  <c r="Q205" i="12"/>
  <c r="P205" i="12"/>
  <c r="O205" i="12"/>
  <c r="A205" i="12"/>
  <c r="U204" i="12"/>
  <c r="T204" i="12"/>
  <c r="S204" i="12"/>
  <c r="R204" i="12"/>
  <c r="Q204" i="12"/>
  <c r="P204" i="12"/>
  <c r="O204" i="12"/>
  <c r="A204" i="12"/>
  <c r="U203" i="12"/>
  <c r="T203" i="12"/>
  <c r="S203" i="12"/>
  <c r="R203" i="12"/>
  <c r="Q203" i="12"/>
  <c r="P203" i="12"/>
  <c r="O203" i="12"/>
  <c r="B203" i="12"/>
  <c r="A203" i="12"/>
  <c r="U202" i="12"/>
  <c r="T202" i="12"/>
  <c r="S202" i="12"/>
  <c r="R202" i="12"/>
  <c r="Q202" i="12"/>
  <c r="P202" i="12"/>
  <c r="O202" i="12"/>
  <c r="B202" i="12"/>
  <c r="A202" i="12"/>
  <c r="U201" i="12"/>
  <c r="T201" i="12"/>
  <c r="S201" i="12"/>
  <c r="R201" i="12"/>
  <c r="Q201" i="12"/>
  <c r="P201" i="12"/>
  <c r="O201" i="12"/>
  <c r="B201" i="12"/>
  <c r="A201" i="12"/>
  <c r="U200" i="12"/>
  <c r="T200" i="12"/>
  <c r="S200" i="12"/>
  <c r="R200" i="12"/>
  <c r="Q200" i="12"/>
  <c r="P200" i="12"/>
  <c r="O200" i="12"/>
  <c r="B200" i="12"/>
  <c r="A200" i="12"/>
  <c r="U199" i="12"/>
  <c r="T199" i="12"/>
  <c r="S199" i="12"/>
  <c r="R199" i="12"/>
  <c r="Q199" i="12"/>
  <c r="P199" i="12"/>
  <c r="O199" i="12"/>
  <c r="B199" i="12"/>
  <c r="A199" i="12"/>
  <c r="U198" i="12"/>
  <c r="T198" i="12"/>
  <c r="S198" i="12"/>
  <c r="R198" i="12"/>
  <c r="Q198" i="12"/>
  <c r="P198" i="12"/>
  <c r="O198" i="12"/>
  <c r="B198" i="12"/>
  <c r="A198" i="12"/>
  <c r="U197" i="12"/>
  <c r="T197" i="12"/>
  <c r="S197" i="12"/>
  <c r="R197" i="12"/>
  <c r="Q197" i="12"/>
  <c r="P197" i="12"/>
  <c r="O197" i="12"/>
  <c r="B197" i="12"/>
  <c r="A197" i="12"/>
  <c r="U196" i="12"/>
  <c r="T196" i="12"/>
  <c r="S196" i="12"/>
  <c r="R196" i="12"/>
  <c r="Q196" i="12"/>
  <c r="P196" i="12"/>
  <c r="O196" i="12"/>
  <c r="B196" i="12"/>
  <c r="A196" i="12"/>
  <c r="U195" i="12"/>
  <c r="T195" i="12"/>
  <c r="S195" i="12"/>
  <c r="R195" i="12"/>
  <c r="Q195" i="12"/>
  <c r="P195" i="12"/>
  <c r="O195" i="12"/>
  <c r="B195" i="12"/>
  <c r="A195" i="12"/>
  <c r="U194" i="12"/>
  <c r="T194" i="12"/>
  <c r="S194" i="12"/>
  <c r="R194" i="12"/>
  <c r="Q194" i="12"/>
  <c r="P194" i="12"/>
  <c r="O194" i="12"/>
  <c r="B194" i="12"/>
  <c r="A194" i="12"/>
  <c r="U193" i="12"/>
  <c r="T193" i="12"/>
  <c r="S193" i="12"/>
  <c r="R193" i="12"/>
  <c r="Q193" i="12"/>
  <c r="P193" i="12"/>
  <c r="O193" i="12"/>
  <c r="B193" i="12"/>
  <c r="A193" i="12"/>
  <c r="U186" i="12"/>
  <c r="T186" i="12"/>
  <c r="S186" i="12"/>
  <c r="R186" i="12"/>
  <c r="Q186" i="12"/>
  <c r="P186" i="12"/>
  <c r="O186" i="12"/>
  <c r="A185" i="12"/>
  <c r="U184" i="12"/>
  <c r="T184" i="12"/>
  <c r="S184" i="12"/>
  <c r="R184" i="12"/>
  <c r="Q184" i="12"/>
  <c r="P184" i="12"/>
  <c r="O184" i="12"/>
  <c r="B184" i="12"/>
  <c r="A184" i="12"/>
  <c r="U183" i="12"/>
  <c r="T183" i="12"/>
  <c r="S183" i="12"/>
  <c r="R183" i="12"/>
  <c r="Q183" i="12"/>
  <c r="P183" i="12"/>
  <c r="O183" i="12"/>
  <c r="B183" i="12"/>
  <c r="A183" i="12"/>
  <c r="U182" i="12"/>
  <c r="T182" i="12"/>
  <c r="S182" i="12"/>
  <c r="R182" i="12"/>
  <c r="Q182" i="12"/>
  <c r="P182" i="12"/>
  <c r="O182" i="12"/>
  <c r="B182" i="12"/>
  <c r="A182" i="12"/>
  <c r="U181" i="12"/>
  <c r="T181" i="12"/>
  <c r="S181" i="12"/>
  <c r="R181" i="12"/>
  <c r="Q181" i="12"/>
  <c r="P181" i="12"/>
  <c r="O181" i="12"/>
  <c r="B181" i="12"/>
  <c r="A181" i="12"/>
  <c r="U180" i="12"/>
  <c r="T180" i="12"/>
  <c r="S180" i="12"/>
  <c r="R180" i="12"/>
  <c r="Q180" i="12"/>
  <c r="P180" i="12"/>
  <c r="O180" i="12"/>
  <c r="B180" i="12"/>
  <c r="A180" i="12"/>
  <c r="U179" i="12"/>
  <c r="T179" i="12"/>
  <c r="S179" i="12"/>
  <c r="R179" i="12"/>
  <c r="Q179" i="12"/>
  <c r="P179" i="12"/>
  <c r="O179" i="12"/>
  <c r="B179" i="12"/>
  <c r="A179" i="12"/>
  <c r="U178" i="12"/>
  <c r="T178" i="12"/>
  <c r="S178" i="12"/>
  <c r="R178" i="12"/>
  <c r="Q178" i="12"/>
  <c r="P178" i="12"/>
  <c r="O178" i="12"/>
  <c r="B178" i="12"/>
  <c r="A178" i="12"/>
  <c r="U177" i="12"/>
  <c r="T177" i="12"/>
  <c r="S177" i="12"/>
  <c r="R177" i="12"/>
  <c r="Q177" i="12"/>
  <c r="P177" i="12"/>
  <c r="O177" i="12"/>
  <c r="B177" i="12"/>
  <c r="A177" i="12"/>
  <c r="U176" i="12"/>
  <c r="T176" i="12"/>
  <c r="S176" i="12"/>
  <c r="R176" i="12"/>
  <c r="Q176" i="12"/>
  <c r="P176" i="12"/>
  <c r="O176" i="12"/>
  <c r="B176" i="12"/>
  <c r="A176" i="12"/>
  <c r="U175" i="12"/>
  <c r="T175" i="12"/>
  <c r="S175" i="12"/>
  <c r="R175" i="12"/>
  <c r="Q175" i="12"/>
  <c r="P175" i="12"/>
  <c r="O175" i="12"/>
  <c r="B175" i="12"/>
  <c r="A175" i="12"/>
  <c r="U174" i="12"/>
  <c r="T174" i="12"/>
  <c r="S174" i="12"/>
  <c r="R174" i="12"/>
  <c r="Q174" i="12"/>
  <c r="P174" i="12"/>
  <c r="O174" i="12"/>
  <c r="B174" i="12"/>
  <c r="A174" i="12"/>
  <c r="U173" i="12"/>
  <c r="T173" i="12"/>
  <c r="S173" i="12"/>
  <c r="R173" i="12"/>
  <c r="Q173" i="12"/>
  <c r="P173" i="12"/>
  <c r="O173" i="12"/>
  <c r="B173" i="12"/>
  <c r="A173" i="12"/>
  <c r="U172" i="12"/>
  <c r="T172" i="12"/>
  <c r="S172" i="12"/>
  <c r="R172" i="12"/>
  <c r="Q172" i="12"/>
  <c r="P172" i="12"/>
  <c r="O172" i="12"/>
  <c r="B172" i="12"/>
  <c r="A172" i="12"/>
  <c r="U171" i="12"/>
  <c r="T171" i="12"/>
  <c r="S171" i="12"/>
  <c r="R171" i="12"/>
  <c r="Q171" i="12"/>
  <c r="P171" i="12"/>
  <c r="O171" i="12"/>
  <c r="B171" i="12"/>
  <c r="A171" i="12"/>
  <c r="U170" i="12"/>
  <c r="T170" i="12"/>
  <c r="S170" i="12"/>
  <c r="R170" i="12"/>
  <c r="Q170" i="12"/>
  <c r="P170" i="12"/>
  <c r="O170" i="12"/>
  <c r="B170" i="12"/>
  <c r="A170" i="12"/>
  <c r="U169" i="12"/>
  <c r="T169" i="12"/>
  <c r="S169" i="12"/>
  <c r="R169" i="12"/>
  <c r="Q169" i="12"/>
  <c r="P169" i="12"/>
  <c r="O169" i="12"/>
  <c r="B169" i="12"/>
  <c r="A169" i="12"/>
  <c r="U168" i="12"/>
  <c r="T168" i="12"/>
  <c r="S168" i="12"/>
  <c r="R168" i="12"/>
  <c r="Q168" i="12"/>
  <c r="P168" i="12"/>
  <c r="O168" i="12"/>
  <c r="B168" i="12"/>
  <c r="A168" i="12"/>
  <c r="U167" i="12"/>
  <c r="T167" i="12"/>
  <c r="S167" i="12"/>
  <c r="R167" i="12"/>
  <c r="Q167" i="12"/>
  <c r="P167" i="12"/>
  <c r="O167" i="12"/>
  <c r="B167" i="12"/>
  <c r="A167" i="12"/>
  <c r="U166" i="12"/>
  <c r="T166" i="12"/>
  <c r="S166" i="12"/>
  <c r="R166" i="12"/>
  <c r="Q166" i="12"/>
  <c r="P166" i="12"/>
  <c r="O166" i="12"/>
  <c r="B166" i="12"/>
  <c r="A166" i="12"/>
  <c r="U165" i="12"/>
  <c r="T165" i="12"/>
  <c r="S165" i="12"/>
  <c r="R165" i="12"/>
  <c r="Q165" i="12"/>
  <c r="P165" i="12"/>
  <c r="O165" i="12"/>
  <c r="B165" i="12"/>
  <c r="A165" i="12"/>
  <c r="U164" i="12"/>
  <c r="T164" i="12"/>
  <c r="S164" i="12"/>
  <c r="R164" i="12"/>
  <c r="Q164" i="12"/>
  <c r="P164" i="12"/>
  <c r="O164" i="12"/>
  <c r="B164" i="12"/>
  <c r="A164" i="12"/>
  <c r="U163" i="12"/>
  <c r="T163" i="12"/>
  <c r="S163" i="12"/>
  <c r="R163" i="12"/>
  <c r="Q163" i="12"/>
  <c r="P163" i="12"/>
  <c r="O163" i="12"/>
  <c r="B163" i="12"/>
  <c r="A163" i="12"/>
  <c r="U162" i="12"/>
  <c r="T162" i="12"/>
  <c r="S162" i="12"/>
  <c r="R162" i="12"/>
  <c r="Q162" i="12"/>
  <c r="P162" i="12"/>
  <c r="O162" i="12"/>
  <c r="B162" i="12"/>
  <c r="A162" i="12"/>
  <c r="U161" i="12"/>
  <c r="T161" i="12"/>
  <c r="S161" i="12"/>
  <c r="R161" i="12"/>
  <c r="Q161" i="12"/>
  <c r="P161" i="12"/>
  <c r="O161" i="12"/>
  <c r="B161" i="12"/>
  <c r="A161" i="12"/>
  <c r="U160" i="12"/>
  <c r="T160" i="12"/>
  <c r="S160" i="12"/>
  <c r="R160" i="12"/>
  <c r="Q160" i="12"/>
  <c r="P160" i="12"/>
  <c r="O160" i="12"/>
  <c r="B160" i="12"/>
  <c r="A160" i="12"/>
  <c r="U159" i="12"/>
  <c r="T159" i="12"/>
  <c r="S159" i="12"/>
  <c r="R159" i="12"/>
  <c r="Q159" i="12"/>
  <c r="P159" i="12"/>
  <c r="O159" i="12"/>
  <c r="B159" i="12"/>
  <c r="A159" i="12"/>
  <c r="U158" i="12"/>
  <c r="T158" i="12"/>
  <c r="S158" i="12"/>
  <c r="R158" i="12"/>
  <c r="Q158" i="12"/>
  <c r="P158" i="12"/>
  <c r="O158" i="12"/>
  <c r="B158" i="12"/>
  <c r="A158" i="12"/>
  <c r="U157" i="12"/>
  <c r="T157" i="12"/>
  <c r="S157" i="12"/>
  <c r="R157" i="12"/>
  <c r="Q157" i="12"/>
  <c r="P157" i="12"/>
  <c r="O157" i="12"/>
  <c r="B157" i="12"/>
  <c r="A157" i="12"/>
  <c r="U156" i="12"/>
  <c r="T156" i="12"/>
  <c r="S156" i="12"/>
  <c r="R156" i="12"/>
  <c r="Q156" i="12"/>
  <c r="P156" i="12"/>
  <c r="O156" i="12"/>
  <c r="B156" i="12"/>
  <c r="A156" i="12"/>
  <c r="N149" i="12"/>
  <c r="M149" i="12"/>
  <c r="L149" i="12"/>
  <c r="K149" i="12"/>
  <c r="J149" i="12"/>
  <c r="I149" i="12"/>
  <c r="H149" i="12"/>
  <c r="G149" i="12"/>
  <c r="F149" i="12"/>
  <c r="E149" i="12"/>
  <c r="D149" i="12"/>
  <c r="U148" i="12"/>
  <c r="T148" i="12"/>
  <c r="S148" i="12"/>
  <c r="R148" i="12"/>
  <c r="Q148" i="12"/>
  <c r="P148" i="12"/>
  <c r="O148" i="12"/>
  <c r="B147" i="12"/>
  <c r="A147" i="12"/>
  <c r="U146" i="12"/>
  <c r="T146" i="12"/>
  <c r="S146" i="12"/>
  <c r="R146" i="12"/>
  <c r="Q146" i="12"/>
  <c r="P146" i="12"/>
  <c r="O146" i="12"/>
  <c r="B146" i="12"/>
  <c r="A146" i="12"/>
  <c r="U145" i="12"/>
  <c r="T145" i="12"/>
  <c r="S145" i="12"/>
  <c r="R145" i="12"/>
  <c r="Q145" i="12"/>
  <c r="P145" i="12"/>
  <c r="O145" i="12"/>
  <c r="B145" i="12"/>
  <c r="A145" i="12"/>
  <c r="U144" i="12"/>
  <c r="T144" i="12"/>
  <c r="S144" i="12"/>
  <c r="R144" i="12"/>
  <c r="Q144" i="12"/>
  <c r="P144" i="12"/>
  <c r="O144" i="12"/>
  <c r="B144" i="12"/>
  <c r="A144" i="12"/>
  <c r="U143" i="12"/>
  <c r="T143" i="12"/>
  <c r="S143" i="12"/>
  <c r="R143" i="12"/>
  <c r="Q143" i="12"/>
  <c r="P143" i="12"/>
  <c r="O143" i="12"/>
  <c r="B143" i="12"/>
  <c r="A143" i="12"/>
  <c r="U142" i="12"/>
  <c r="T142" i="12"/>
  <c r="S142" i="12"/>
  <c r="R142" i="12"/>
  <c r="Q142" i="12"/>
  <c r="P142" i="12"/>
  <c r="O142" i="12"/>
  <c r="B142" i="12"/>
  <c r="A142" i="12"/>
  <c r="U141" i="12"/>
  <c r="T141" i="12"/>
  <c r="S141" i="12"/>
  <c r="R141" i="12"/>
  <c r="Q141" i="12"/>
  <c r="P141" i="12"/>
  <c r="O141" i="12"/>
  <c r="B141" i="12"/>
  <c r="A141" i="12"/>
  <c r="U140" i="12"/>
  <c r="T140" i="12"/>
  <c r="S140" i="12"/>
  <c r="R140" i="12"/>
  <c r="Q140" i="12"/>
  <c r="P140" i="12"/>
  <c r="O140" i="12"/>
  <c r="B140" i="12"/>
  <c r="A140" i="12"/>
  <c r="U139" i="12"/>
  <c r="T139" i="12"/>
  <c r="S139" i="12"/>
  <c r="R139" i="12"/>
  <c r="Q139" i="12"/>
  <c r="P139" i="12"/>
  <c r="O139" i="12"/>
  <c r="B139" i="12"/>
  <c r="A139" i="12"/>
  <c r="U138" i="12"/>
  <c r="T138" i="12"/>
  <c r="S138" i="12"/>
  <c r="R138" i="12"/>
  <c r="Q138" i="12"/>
  <c r="P138" i="12"/>
  <c r="O138" i="12"/>
  <c r="B138" i="12"/>
  <c r="A138" i="12"/>
  <c r="U137" i="12"/>
  <c r="T137" i="12"/>
  <c r="S137" i="12"/>
  <c r="R137" i="12"/>
  <c r="Q137" i="12"/>
  <c r="P137" i="12"/>
  <c r="O137" i="12"/>
  <c r="B137" i="12"/>
  <c r="A137" i="12"/>
  <c r="U136" i="12"/>
  <c r="T136" i="12"/>
  <c r="S136" i="12"/>
  <c r="R136" i="12"/>
  <c r="Q136" i="12"/>
  <c r="P136" i="12"/>
  <c r="O136" i="12"/>
  <c r="B136" i="12"/>
  <c r="A136" i="12"/>
  <c r="U135" i="12"/>
  <c r="T135" i="12"/>
  <c r="S135" i="12"/>
  <c r="R135" i="12"/>
  <c r="Q135" i="12"/>
  <c r="P135" i="12"/>
  <c r="O135" i="12"/>
  <c r="B135" i="12"/>
  <c r="A135" i="12"/>
  <c r="U134" i="12"/>
  <c r="T134" i="12"/>
  <c r="S134" i="12"/>
  <c r="R134" i="12"/>
  <c r="Q134" i="12"/>
  <c r="P134" i="12"/>
  <c r="O134" i="12"/>
  <c r="B134" i="12"/>
  <c r="A134" i="12"/>
  <c r="U133" i="12"/>
  <c r="T133" i="12"/>
  <c r="S133" i="12"/>
  <c r="R133" i="12"/>
  <c r="Q133" i="12"/>
  <c r="P133" i="12"/>
  <c r="O133" i="12"/>
  <c r="B133" i="12"/>
  <c r="A133" i="12"/>
  <c r="U132" i="12"/>
  <c r="T132" i="12"/>
  <c r="S132" i="12"/>
  <c r="R132" i="12"/>
  <c r="Q132" i="12"/>
  <c r="P132" i="12"/>
  <c r="O132" i="12"/>
  <c r="B132" i="12"/>
  <c r="A132" i="12"/>
  <c r="U131" i="12"/>
  <c r="T131" i="12"/>
  <c r="S131" i="12"/>
  <c r="R131" i="12"/>
  <c r="Q131" i="12"/>
  <c r="P131" i="12"/>
  <c r="O131" i="12"/>
  <c r="B131" i="12"/>
  <c r="A131" i="12"/>
  <c r="U130" i="12"/>
  <c r="T130" i="12"/>
  <c r="S130" i="12"/>
  <c r="R130" i="12"/>
  <c r="Q130" i="12"/>
  <c r="P130" i="12"/>
  <c r="O130" i="12"/>
  <c r="B130" i="12"/>
  <c r="A130" i="12"/>
  <c r="U129" i="12"/>
  <c r="T129" i="12"/>
  <c r="S129" i="12"/>
  <c r="R129" i="12"/>
  <c r="Q129" i="12"/>
  <c r="P129" i="12"/>
  <c r="O129" i="12"/>
  <c r="B129" i="12"/>
  <c r="A129" i="12"/>
  <c r="U128" i="12"/>
  <c r="T128" i="12"/>
  <c r="S128" i="12"/>
  <c r="R128" i="12"/>
  <c r="Q128" i="12"/>
  <c r="P128" i="12"/>
  <c r="O128" i="12"/>
  <c r="B128" i="12"/>
  <c r="A128" i="12"/>
  <c r="U127" i="12"/>
  <c r="T127" i="12"/>
  <c r="S127" i="12"/>
  <c r="R127" i="12"/>
  <c r="Q127" i="12"/>
  <c r="P127" i="12"/>
  <c r="O127" i="12"/>
  <c r="B127" i="12"/>
  <c r="A127" i="12"/>
  <c r="U126" i="12"/>
  <c r="T126" i="12"/>
  <c r="S126" i="12"/>
  <c r="R126" i="12"/>
  <c r="Q126" i="12"/>
  <c r="P126" i="12"/>
  <c r="O126" i="12"/>
  <c r="B126" i="12"/>
  <c r="A126" i="12"/>
  <c r="U125" i="12"/>
  <c r="T125" i="12"/>
  <c r="S125" i="12"/>
  <c r="R125" i="12"/>
  <c r="Q125" i="12"/>
  <c r="P125" i="12"/>
  <c r="O125" i="12"/>
  <c r="B125" i="12"/>
  <c r="A125" i="12"/>
  <c r="U124" i="12"/>
  <c r="T124" i="12"/>
  <c r="S124" i="12"/>
  <c r="R124" i="12"/>
  <c r="Q124" i="12"/>
  <c r="P124" i="12"/>
  <c r="O124" i="12"/>
  <c r="B124" i="12"/>
  <c r="A124" i="12"/>
  <c r="U123" i="12"/>
  <c r="T123" i="12"/>
  <c r="S123" i="12"/>
  <c r="R123" i="12"/>
  <c r="Q123" i="12"/>
  <c r="P123" i="12"/>
  <c r="O123" i="12"/>
  <c r="B123" i="12"/>
  <c r="A123" i="12"/>
  <c r="U122" i="12"/>
  <c r="T122" i="12"/>
  <c r="S122" i="12"/>
  <c r="R122" i="12"/>
  <c r="Q122" i="12"/>
  <c r="P122" i="12"/>
  <c r="O122" i="12"/>
  <c r="B122" i="12"/>
  <c r="A122" i="12"/>
  <c r="U121" i="12"/>
  <c r="T121" i="12"/>
  <c r="S121" i="12"/>
  <c r="R121" i="12"/>
  <c r="Q121" i="12"/>
  <c r="P121" i="12"/>
  <c r="O121" i="12"/>
  <c r="B121" i="12"/>
  <c r="A121" i="12"/>
  <c r="U120" i="12"/>
  <c r="T120" i="12"/>
  <c r="S120" i="12"/>
  <c r="R120" i="12"/>
  <c r="Q120" i="12"/>
  <c r="P120" i="12"/>
  <c r="O120" i="12"/>
  <c r="B120" i="12"/>
  <c r="A120" i="12"/>
  <c r="U119" i="12"/>
  <c r="T119" i="12"/>
  <c r="S119" i="12"/>
  <c r="R119" i="12"/>
  <c r="Q119" i="12"/>
  <c r="P119" i="12"/>
  <c r="O119" i="12"/>
  <c r="B119" i="12"/>
  <c r="A119" i="12"/>
  <c r="U118" i="12"/>
  <c r="T118" i="12"/>
  <c r="S118" i="12"/>
  <c r="R118" i="12"/>
  <c r="Q118" i="12"/>
  <c r="P118" i="12"/>
  <c r="O118" i="12"/>
  <c r="B118" i="12"/>
  <c r="A118" i="12"/>
  <c r="N112" i="12"/>
  <c r="M112" i="12"/>
  <c r="L112" i="12"/>
  <c r="K112" i="12"/>
  <c r="J112" i="12"/>
  <c r="I112" i="12"/>
  <c r="H112" i="12"/>
  <c r="G112" i="12"/>
  <c r="F112" i="12"/>
  <c r="E112" i="12"/>
  <c r="D112" i="12"/>
  <c r="B110" i="12"/>
  <c r="A110" i="12"/>
  <c r="U109" i="12"/>
  <c r="S109" i="12"/>
  <c r="R109" i="12"/>
  <c r="Q109" i="12"/>
  <c r="P109" i="12"/>
  <c r="O109" i="12"/>
  <c r="B109" i="12"/>
  <c r="A109" i="12"/>
  <c r="U108" i="12"/>
  <c r="S108" i="12"/>
  <c r="R108" i="12"/>
  <c r="Q108" i="12"/>
  <c r="P108" i="12"/>
  <c r="O108" i="12"/>
  <c r="B108" i="12"/>
  <c r="A108" i="12"/>
  <c r="U107" i="12"/>
  <c r="S107" i="12"/>
  <c r="R107" i="12"/>
  <c r="Q107" i="12"/>
  <c r="P107" i="12"/>
  <c r="O107" i="12"/>
  <c r="B107" i="12"/>
  <c r="A107" i="12"/>
  <c r="U106" i="12"/>
  <c r="S106" i="12"/>
  <c r="R106" i="12"/>
  <c r="Q106" i="12"/>
  <c r="P106" i="12"/>
  <c r="O106" i="12"/>
  <c r="B106" i="12"/>
  <c r="A106" i="12"/>
  <c r="U105" i="12"/>
  <c r="S105" i="12"/>
  <c r="R105" i="12"/>
  <c r="Q105" i="12"/>
  <c r="P105" i="12"/>
  <c r="O105" i="12"/>
  <c r="B105" i="12"/>
  <c r="A105" i="12"/>
  <c r="U104" i="12"/>
  <c r="S104" i="12"/>
  <c r="R104" i="12"/>
  <c r="Q104" i="12"/>
  <c r="P104" i="12"/>
  <c r="O104" i="12"/>
  <c r="B104" i="12"/>
  <c r="A104" i="12"/>
  <c r="U103" i="12"/>
  <c r="S103" i="12"/>
  <c r="R103" i="12"/>
  <c r="Q103" i="12"/>
  <c r="P103" i="12"/>
  <c r="O103" i="12"/>
  <c r="B103" i="12"/>
  <c r="A103" i="12"/>
  <c r="U102" i="12"/>
  <c r="S102" i="12"/>
  <c r="R102" i="12"/>
  <c r="Q102" i="12"/>
  <c r="P102" i="12"/>
  <c r="O102" i="12"/>
  <c r="B102" i="12"/>
  <c r="A102" i="12"/>
  <c r="U101" i="12"/>
  <c r="S101" i="12"/>
  <c r="R101" i="12"/>
  <c r="Q101" i="12"/>
  <c r="P101" i="12"/>
  <c r="O101" i="12"/>
  <c r="B101" i="12"/>
  <c r="A101" i="12"/>
  <c r="U100" i="12"/>
  <c r="S100" i="12"/>
  <c r="R100" i="12"/>
  <c r="Q100" i="12"/>
  <c r="P100" i="12"/>
  <c r="O100" i="12"/>
  <c r="B100" i="12"/>
  <c r="A100" i="12"/>
  <c r="U99" i="12"/>
  <c r="S99" i="12"/>
  <c r="R99" i="12"/>
  <c r="Q99" i="12"/>
  <c r="P99" i="12"/>
  <c r="O99" i="12"/>
  <c r="B99" i="12"/>
  <c r="A99" i="12"/>
  <c r="U98" i="12"/>
  <c r="S98" i="12"/>
  <c r="R98" i="12"/>
  <c r="Q98" i="12"/>
  <c r="P98" i="12"/>
  <c r="O98" i="12"/>
  <c r="B98" i="12"/>
  <c r="A98" i="12"/>
  <c r="U97" i="12"/>
  <c r="S97" i="12"/>
  <c r="R97" i="12"/>
  <c r="Q97" i="12"/>
  <c r="P97" i="12"/>
  <c r="O97" i="12"/>
  <c r="B97" i="12"/>
  <c r="A97" i="12"/>
  <c r="U96" i="12"/>
  <c r="S96" i="12"/>
  <c r="R96" i="12"/>
  <c r="Q96" i="12"/>
  <c r="P96" i="12"/>
  <c r="O96" i="12"/>
  <c r="B96" i="12"/>
  <c r="A96" i="12"/>
  <c r="U95" i="12"/>
  <c r="S95" i="12"/>
  <c r="R95" i="12"/>
  <c r="Q95" i="12"/>
  <c r="P95" i="12"/>
  <c r="O95" i="12"/>
  <c r="B95" i="12"/>
  <c r="A95" i="12"/>
  <c r="U94" i="12"/>
  <c r="S94" i="12"/>
  <c r="R94" i="12"/>
  <c r="Q94" i="12"/>
  <c r="P94" i="12"/>
  <c r="O94" i="12"/>
  <c r="B94" i="12"/>
  <c r="A94" i="12"/>
  <c r="U93" i="12"/>
  <c r="S93" i="12"/>
  <c r="R93" i="12"/>
  <c r="Q93" i="12"/>
  <c r="P93" i="12"/>
  <c r="O93" i="12"/>
  <c r="B93" i="12"/>
  <c r="A93" i="12"/>
  <c r="U92" i="12"/>
  <c r="S92" i="12"/>
  <c r="R92" i="12"/>
  <c r="Q92" i="12"/>
  <c r="P92" i="12"/>
  <c r="O92" i="12"/>
  <c r="B92" i="12"/>
  <c r="A92" i="12"/>
  <c r="U91" i="12"/>
  <c r="S91" i="12"/>
  <c r="R91" i="12"/>
  <c r="Q91" i="12"/>
  <c r="P91" i="12"/>
  <c r="O91" i="12"/>
  <c r="B91" i="12"/>
  <c r="A91" i="12"/>
  <c r="U90" i="12"/>
  <c r="S90" i="12"/>
  <c r="R90" i="12"/>
  <c r="Q90" i="12"/>
  <c r="P90" i="12"/>
  <c r="O90" i="12"/>
  <c r="B90" i="12"/>
  <c r="A90" i="12"/>
  <c r="U89" i="12"/>
  <c r="S89" i="12"/>
  <c r="R89" i="12"/>
  <c r="Q89" i="12"/>
  <c r="P89" i="12"/>
  <c r="O89" i="12"/>
  <c r="B89" i="12"/>
  <c r="A89" i="12"/>
  <c r="U88" i="12"/>
  <c r="S88" i="12"/>
  <c r="R88" i="12"/>
  <c r="Q88" i="12"/>
  <c r="P88" i="12"/>
  <c r="O88" i="12"/>
  <c r="B88" i="12"/>
  <c r="A88" i="12"/>
  <c r="U87" i="12"/>
  <c r="S87" i="12"/>
  <c r="R87" i="12"/>
  <c r="Q87" i="12"/>
  <c r="P87" i="12"/>
  <c r="O87" i="12"/>
  <c r="B87" i="12"/>
  <c r="A87" i="12"/>
  <c r="U86" i="12"/>
  <c r="S86" i="12"/>
  <c r="R86" i="12"/>
  <c r="Q86" i="12"/>
  <c r="P86" i="12"/>
  <c r="O86" i="12"/>
  <c r="B86" i="12"/>
  <c r="A86" i="12"/>
  <c r="U85" i="12"/>
  <c r="S85" i="12"/>
  <c r="R85" i="12"/>
  <c r="Q85" i="12"/>
  <c r="P85" i="12"/>
  <c r="O85" i="12"/>
  <c r="B85" i="12"/>
  <c r="A85" i="12"/>
  <c r="U84" i="12"/>
  <c r="S84" i="12"/>
  <c r="R84" i="12"/>
  <c r="Q84" i="12"/>
  <c r="P84" i="12"/>
  <c r="O84" i="12"/>
  <c r="B84" i="12"/>
  <c r="A84" i="12"/>
  <c r="U83" i="12"/>
  <c r="S83" i="12"/>
  <c r="R83" i="12"/>
  <c r="Q83" i="12"/>
  <c r="P83" i="12"/>
  <c r="O83" i="12"/>
  <c r="B83" i="12"/>
  <c r="A83" i="12"/>
  <c r="U82" i="12"/>
  <c r="S82" i="12"/>
  <c r="R82" i="12"/>
  <c r="Q82" i="12"/>
  <c r="P82" i="12"/>
  <c r="O82" i="12"/>
  <c r="B82" i="12"/>
  <c r="A82" i="12"/>
  <c r="U81" i="12"/>
  <c r="T81" i="12"/>
  <c r="S81" i="12"/>
  <c r="R81" i="12"/>
  <c r="Q81" i="12"/>
  <c r="P81" i="12"/>
  <c r="O81" i="12"/>
  <c r="B81" i="12"/>
  <c r="A81" i="12"/>
  <c r="N75" i="12"/>
  <c r="M75" i="12"/>
  <c r="L75" i="12"/>
  <c r="K75" i="12"/>
  <c r="J75" i="12"/>
  <c r="I75" i="12"/>
  <c r="H75" i="12"/>
  <c r="G75" i="12"/>
  <c r="F75" i="12"/>
  <c r="E75" i="12"/>
  <c r="D75" i="12"/>
  <c r="B73" i="12"/>
  <c r="A73" i="12"/>
  <c r="U72" i="12"/>
  <c r="T72" i="12"/>
  <c r="S72" i="12"/>
  <c r="R72" i="12"/>
  <c r="Q72" i="12"/>
  <c r="P72" i="12"/>
  <c r="O72" i="12"/>
  <c r="B72" i="12"/>
  <c r="A72" i="12"/>
  <c r="U71" i="12"/>
  <c r="T71" i="12"/>
  <c r="S71" i="12"/>
  <c r="R71" i="12"/>
  <c r="Q71" i="12"/>
  <c r="P71" i="12"/>
  <c r="O71" i="12"/>
  <c r="B71" i="12"/>
  <c r="A71" i="12"/>
  <c r="U70" i="12"/>
  <c r="T70" i="12"/>
  <c r="S70" i="12"/>
  <c r="R70" i="12"/>
  <c r="Q70" i="12"/>
  <c r="P70" i="12"/>
  <c r="O70" i="12"/>
  <c r="B70" i="12"/>
  <c r="A70" i="12"/>
  <c r="U69" i="12"/>
  <c r="T69" i="12"/>
  <c r="S69" i="12"/>
  <c r="R69" i="12"/>
  <c r="Q69" i="12"/>
  <c r="P69" i="12"/>
  <c r="O69" i="12"/>
  <c r="B69" i="12"/>
  <c r="A69" i="12"/>
  <c r="U68" i="12"/>
  <c r="T68" i="12"/>
  <c r="S68" i="12"/>
  <c r="R68" i="12"/>
  <c r="Q68" i="12"/>
  <c r="P68" i="12"/>
  <c r="O68" i="12"/>
  <c r="B68" i="12"/>
  <c r="A68" i="12"/>
  <c r="U67" i="12"/>
  <c r="T67" i="12"/>
  <c r="S67" i="12"/>
  <c r="R67" i="12"/>
  <c r="Q67" i="12"/>
  <c r="P67" i="12"/>
  <c r="O67" i="12"/>
  <c r="B67" i="12"/>
  <c r="A67" i="12"/>
  <c r="U66" i="12"/>
  <c r="T66" i="12"/>
  <c r="S66" i="12"/>
  <c r="R66" i="12"/>
  <c r="Q66" i="12"/>
  <c r="P66" i="12"/>
  <c r="O66" i="12"/>
  <c r="B66" i="12"/>
  <c r="A66" i="12"/>
  <c r="U65" i="12"/>
  <c r="T65" i="12"/>
  <c r="S65" i="12"/>
  <c r="R65" i="12"/>
  <c r="Q65" i="12"/>
  <c r="P65" i="12"/>
  <c r="O65" i="12"/>
  <c r="B65" i="12"/>
  <c r="A65" i="12"/>
  <c r="U64" i="12"/>
  <c r="T64" i="12"/>
  <c r="S64" i="12"/>
  <c r="R64" i="12"/>
  <c r="Q64" i="12"/>
  <c r="P64" i="12"/>
  <c r="O64" i="12"/>
  <c r="B64" i="12"/>
  <c r="A64" i="12"/>
  <c r="U63" i="12"/>
  <c r="T63" i="12"/>
  <c r="S63" i="12"/>
  <c r="R63" i="12"/>
  <c r="Q63" i="12"/>
  <c r="P63" i="12"/>
  <c r="O63" i="12"/>
  <c r="B63" i="12"/>
  <c r="A63" i="12"/>
  <c r="U62" i="12"/>
  <c r="T62" i="12"/>
  <c r="S62" i="12"/>
  <c r="R62" i="12"/>
  <c r="Q62" i="12"/>
  <c r="P62" i="12"/>
  <c r="O62" i="12"/>
  <c r="B62" i="12"/>
  <c r="A62" i="12"/>
  <c r="U61" i="12"/>
  <c r="T61" i="12"/>
  <c r="S61" i="12"/>
  <c r="R61" i="12"/>
  <c r="Q61" i="12"/>
  <c r="P61" i="12"/>
  <c r="O61" i="12"/>
  <c r="B61" i="12"/>
  <c r="A61" i="12"/>
  <c r="U60" i="12"/>
  <c r="T60" i="12"/>
  <c r="S60" i="12"/>
  <c r="R60" i="12"/>
  <c r="Q60" i="12"/>
  <c r="P60" i="12"/>
  <c r="O60" i="12"/>
  <c r="B60" i="12"/>
  <c r="A60" i="12"/>
  <c r="U59" i="12"/>
  <c r="T59" i="12"/>
  <c r="S59" i="12"/>
  <c r="R59" i="12"/>
  <c r="Q59" i="12"/>
  <c r="P59" i="12"/>
  <c r="O59" i="12"/>
  <c r="B59" i="12"/>
  <c r="A59" i="12"/>
  <c r="U58" i="12"/>
  <c r="T58" i="12"/>
  <c r="S58" i="12"/>
  <c r="R58" i="12"/>
  <c r="Q58" i="12"/>
  <c r="P58" i="12"/>
  <c r="O58" i="12"/>
  <c r="B58" i="12"/>
  <c r="A58" i="12"/>
  <c r="U57" i="12"/>
  <c r="T57" i="12"/>
  <c r="S57" i="12"/>
  <c r="R57" i="12"/>
  <c r="Q57" i="12"/>
  <c r="P57" i="12"/>
  <c r="O57" i="12"/>
  <c r="B57" i="12"/>
  <c r="A57" i="12"/>
  <c r="U56" i="12"/>
  <c r="T56" i="12"/>
  <c r="S56" i="12"/>
  <c r="R56" i="12"/>
  <c r="Q56" i="12"/>
  <c r="P56" i="12"/>
  <c r="O56" i="12"/>
  <c r="B56" i="12"/>
  <c r="A56" i="12"/>
  <c r="U55" i="12"/>
  <c r="T55" i="12"/>
  <c r="S55" i="12"/>
  <c r="R55" i="12"/>
  <c r="Q55" i="12"/>
  <c r="P55" i="12"/>
  <c r="O55" i="12"/>
  <c r="B55" i="12"/>
  <c r="A55" i="12"/>
  <c r="U54" i="12"/>
  <c r="T54" i="12"/>
  <c r="S54" i="12"/>
  <c r="R54" i="12"/>
  <c r="Q54" i="12"/>
  <c r="P54" i="12"/>
  <c r="O54" i="12"/>
  <c r="B54" i="12"/>
  <c r="A54" i="12"/>
  <c r="U53" i="12"/>
  <c r="T53" i="12"/>
  <c r="S53" i="12"/>
  <c r="R53" i="12"/>
  <c r="Q53" i="12"/>
  <c r="P53" i="12"/>
  <c r="O53" i="12"/>
  <c r="B53" i="12"/>
  <c r="A53" i="12"/>
  <c r="U52" i="12"/>
  <c r="T52" i="12"/>
  <c r="S52" i="12"/>
  <c r="R52" i="12"/>
  <c r="Q52" i="12"/>
  <c r="P52" i="12"/>
  <c r="O52" i="12"/>
  <c r="B52" i="12"/>
  <c r="A52" i="12"/>
  <c r="U51" i="12"/>
  <c r="T51" i="12"/>
  <c r="S51" i="12"/>
  <c r="R51" i="12"/>
  <c r="Q51" i="12"/>
  <c r="P51" i="12"/>
  <c r="O51" i="12"/>
  <c r="B51" i="12"/>
  <c r="A51" i="12"/>
  <c r="U50" i="12"/>
  <c r="T50" i="12"/>
  <c r="S50" i="12"/>
  <c r="R50" i="12"/>
  <c r="Q50" i="12"/>
  <c r="P50" i="12"/>
  <c r="O50" i="12"/>
  <c r="B50" i="12"/>
  <c r="A50" i="12"/>
  <c r="U49" i="12"/>
  <c r="T49" i="12"/>
  <c r="S49" i="12"/>
  <c r="R49" i="12"/>
  <c r="Q49" i="12"/>
  <c r="P49" i="12"/>
  <c r="O49" i="12"/>
  <c r="B49" i="12"/>
  <c r="A49" i="12"/>
  <c r="U48" i="12"/>
  <c r="T48" i="12"/>
  <c r="S48" i="12"/>
  <c r="R48" i="12"/>
  <c r="Q48" i="12"/>
  <c r="P48" i="12"/>
  <c r="O48" i="12"/>
  <c r="B48" i="12"/>
  <c r="A48" i="12"/>
  <c r="U47" i="12"/>
  <c r="T47" i="12"/>
  <c r="S47" i="12"/>
  <c r="R47" i="12"/>
  <c r="Q47" i="12"/>
  <c r="P47" i="12"/>
  <c r="O47" i="12"/>
  <c r="B47" i="12"/>
  <c r="A47" i="12"/>
  <c r="U46" i="12"/>
  <c r="T46" i="12"/>
  <c r="S46" i="12"/>
  <c r="R46" i="12"/>
  <c r="Q46" i="12"/>
  <c r="P46" i="12"/>
  <c r="O46" i="12"/>
  <c r="B46" i="12"/>
  <c r="A46" i="12"/>
  <c r="U45" i="12"/>
  <c r="T45" i="12"/>
  <c r="S45" i="12"/>
  <c r="R45" i="12"/>
  <c r="Q45" i="12"/>
  <c r="P45" i="12"/>
  <c r="O45" i="12"/>
  <c r="B45" i="12"/>
  <c r="A45" i="12"/>
  <c r="U44" i="12"/>
  <c r="T44" i="12"/>
  <c r="S44" i="12"/>
  <c r="R44" i="12"/>
  <c r="Q44" i="12"/>
  <c r="P44" i="12"/>
  <c r="O44" i="12"/>
  <c r="B44" i="12"/>
  <c r="A44" i="12"/>
  <c r="N37" i="12"/>
  <c r="M37" i="12"/>
  <c r="L37" i="12"/>
  <c r="K37" i="12"/>
  <c r="J37" i="12"/>
  <c r="I37" i="12"/>
  <c r="H37" i="12"/>
  <c r="G37" i="12"/>
  <c r="F37" i="12"/>
  <c r="E37" i="12"/>
  <c r="D37" i="12"/>
  <c r="U36" i="12"/>
  <c r="T36" i="12"/>
  <c r="S36" i="12"/>
  <c r="R36" i="12"/>
  <c r="Q36" i="12"/>
  <c r="P36" i="12"/>
  <c r="O36" i="12"/>
  <c r="U35" i="12"/>
  <c r="T35" i="12"/>
  <c r="S35" i="12"/>
  <c r="R35" i="12"/>
  <c r="Q35" i="12"/>
  <c r="P35" i="12"/>
  <c r="O35" i="12"/>
  <c r="U34" i="12"/>
  <c r="T34" i="12"/>
  <c r="S34" i="12"/>
  <c r="R34" i="12"/>
  <c r="Q34" i="12"/>
  <c r="P34" i="12"/>
  <c r="O34" i="12"/>
  <c r="U33" i="12"/>
  <c r="T33" i="12"/>
  <c r="S33" i="12"/>
  <c r="R33" i="12"/>
  <c r="Q33" i="12"/>
  <c r="P33" i="12"/>
  <c r="O33" i="12"/>
  <c r="U32" i="12"/>
  <c r="T32" i="12"/>
  <c r="S32" i="12"/>
  <c r="R32" i="12"/>
  <c r="Q32" i="12"/>
  <c r="P32" i="12"/>
  <c r="O32" i="12"/>
  <c r="U31" i="12"/>
  <c r="T31" i="12"/>
  <c r="S31" i="12"/>
  <c r="R31" i="12"/>
  <c r="Q31" i="12"/>
  <c r="P31" i="12"/>
  <c r="O31" i="12"/>
  <c r="U30" i="12"/>
  <c r="T30" i="12"/>
  <c r="S30" i="12"/>
  <c r="R30" i="12"/>
  <c r="Q30" i="12"/>
  <c r="P30" i="12"/>
  <c r="O30" i="12"/>
  <c r="U29" i="12"/>
  <c r="T29" i="12"/>
  <c r="S29" i="12"/>
  <c r="R29" i="12"/>
  <c r="Q29" i="12"/>
  <c r="P29" i="12"/>
  <c r="O29" i="12"/>
  <c r="U28" i="12"/>
  <c r="T28" i="12"/>
  <c r="S28" i="12"/>
  <c r="R28" i="12"/>
  <c r="Q28" i="12"/>
  <c r="P28" i="12"/>
  <c r="O28" i="12"/>
  <c r="U27" i="12"/>
  <c r="T27" i="12"/>
  <c r="S27" i="12"/>
  <c r="R27" i="12"/>
  <c r="Q27" i="12"/>
  <c r="P27" i="12"/>
  <c r="O27" i="12"/>
  <c r="U26" i="12"/>
  <c r="T26" i="12"/>
  <c r="S26" i="12"/>
  <c r="R26" i="12"/>
  <c r="Q26" i="12"/>
  <c r="P26" i="12"/>
  <c r="O26" i="12"/>
  <c r="U25" i="12"/>
  <c r="T25" i="12"/>
  <c r="S25" i="12"/>
  <c r="R25" i="12"/>
  <c r="Q25" i="12"/>
  <c r="P25" i="12"/>
  <c r="O25" i="12"/>
  <c r="U24" i="12"/>
  <c r="T24" i="12"/>
  <c r="S24" i="12"/>
  <c r="R24" i="12"/>
  <c r="Q24" i="12"/>
  <c r="P24" i="12"/>
  <c r="O24" i="12"/>
  <c r="U23" i="12"/>
  <c r="T23" i="12"/>
  <c r="S23" i="12"/>
  <c r="R23" i="12"/>
  <c r="Q23" i="12"/>
  <c r="P23" i="12"/>
  <c r="O23" i="12"/>
  <c r="U22" i="12"/>
  <c r="T22" i="12"/>
  <c r="S22" i="12"/>
  <c r="R22" i="12"/>
  <c r="Q22" i="12"/>
  <c r="P22" i="12"/>
  <c r="O22" i="12"/>
  <c r="U21" i="12"/>
  <c r="T21" i="12"/>
  <c r="S21" i="12"/>
  <c r="R21" i="12"/>
  <c r="Q21" i="12"/>
  <c r="P21" i="12"/>
  <c r="O21" i="12"/>
  <c r="U20" i="12"/>
  <c r="T20" i="12"/>
  <c r="S20" i="12"/>
  <c r="R20" i="12"/>
  <c r="Q20" i="12"/>
  <c r="P20" i="12"/>
  <c r="O20" i="12"/>
  <c r="U19" i="12"/>
  <c r="T19" i="12"/>
  <c r="S19" i="12"/>
  <c r="R19" i="12"/>
  <c r="Q19" i="12"/>
  <c r="P19" i="12"/>
  <c r="O19" i="12"/>
  <c r="U18" i="12"/>
  <c r="T18" i="12"/>
  <c r="S18" i="12"/>
  <c r="R18" i="12"/>
  <c r="Q18" i="12"/>
  <c r="P18" i="12"/>
  <c r="O18" i="12"/>
  <c r="U17" i="12"/>
  <c r="T17" i="12"/>
  <c r="S17" i="12"/>
  <c r="R17" i="12"/>
  <c r="Q17" i="12"/>
  <c r="P17" i="12"/>
  <c r="O17" i="12"/>
  <c r="U16" i="12"/>
  <c r="T16" i="12"/>
  <c r="S16" i="12"/>
  <c r="R16" i="12"/>
  <c r="Q16" i="12"/>
  <c r="P16" i="12"/>
  <c r="O16" i="12"/>
  <c r="U15" i="12"/>
  <c r="T15" i="12"/>
  <c r="S15" i="12"/>
  <c r="R15" i="12"/>
  <c r="Q15" i="12"/>
  <c r="P15" i="12"/>
  <c r="O15" i="12"/>
  <c r="U14" i="12"/>
  <c r="T14" i="12"/>
  <c r="S14" i="12"/>
  <c r="R14" i="12"/>
  <c r="Q14" i="12"/>
  <c r="P14" i="12"/>
  <c r="O14" i="12"/>
  <c r="U13" i="12"/>
  <c r="T13" i="12"/>
  <c r="S13" i="12"/>
  <c r="R13" i="12"/>
  <c r="Q13" i="12"/>
  <c r="P13" i="12"/>
  <c r="O13" i="12"/>
  <c r="U12" i="12"/>
  <c r="T12" i="12"/>
  <c r="S12" i="12"/>
  <c r="R12" i="12"/>
  <c r="Q12" i="12"/>
  <c r="P12" i="12"/>
  <c r="O12" i="12"/>
  <c r="U11" i="12"/>
  <c r="T11" i="12"/>
  <c r="S11" i="12"/>
  <c r="R11" i="12"/>
  <c r="Q11" i="12"/>
  <c r="P11" i="12"/>
  <c r="O11" i="12"/>
  <c r="U10" i="12"/>
  <c r="T10" i="12"/>
  <c r="S10" i="12"/>
  <c r="R10" i="12"/>
  <c r="Q10" i="12"/>
  <c r="P10" i="12"/>
  <c r="O10" i="12"/>
  <c r="U9" i="12"/>
  <c r="T9" i="12"/>
  <c r="S9" i="12"/>
  <c r="R9" i="12"/>
  <c r="Q9" i="12"/>
  <c r="P9" i="12"/>
  <c r="O9" i="12"/>
  <c r="U8" i="12"/>
  <c r="T8" i="12"/>
  <c r="S8" i="12"/>
  <c r="R8" i="12"/>
  <c r="Q8" i="12"/>
  <c r="P8" i="12"/>
  <c r="O8" i="12"/>
  <c r="U7" i="12"/>
  <c r="T7" i="12"/>
  <c r="S7" i="12"/>
  <c r="R7" i="12"/>
  <c r="Q7" i="12"/>
  <c r="P7" i="12"/>
  <c r="O7" i="12"/>
  <c r="U6" i="12"/>
  <c r="T6" i="12"/>
  <c r="S6" i="12"/>
  <c r="R6" i="12"/>
  <c r="Q6" i="12"/>
  <c r="P6" i="12"/>
  <c r="O6" i="12"/>
  <c r="R25" i="9"/>
  <c r="C19" i="9"/>
  <c r="Q18" i="9"/>
  <c r="R18" i="9" s="1"/>
  <c r="Q17" i="9"/>
  <c r="R17" i="9" s="1"/>
  <c r="Q16" i="9"/>
  <c r="R16" i="9" s="1"/>
  <c r="Q15" i="9"/>
  <c r="R15" i="9" s="1"/>
  <c r="Q14" i="9"/>
  <c r="R14" i="9" s="1"/>
  <c r="Q13" i="9"/>
  <c r="R13" i="9" s="1"/>
  <c r="Q12" i="9"/>
  <c r="R12" i="9" s="1"/>
  <c r="Q11" i="9"/>
  <c r="R11" i="9" s="1"/>
  <c r="R16" i="8"/>
  <c r="Q16" i="8"/>
  <c r="P16" i="8"/>
  <c r="O16" i="8"/>
  <c r="N16" i="8"/>
  <c r="M16" i="8"/>
  <c r="L16" i="8"/>
  <c r="K16" i="8"/>
  <c r="J16" i="8"/>
  <c r="I16" i="8"/>
  <c r="H16" i="8"/>
  <c r="G16" i="8"/>
  <c r="R15" i="8"/>
  <c r="Q15" i="8"/>
  <c r="J15" i="8"/>
  <c r="I15" i="8"/>
  <c r="J10" i="8"/>
  <c r="I10" i="8"/>
  <c r="G312" i="7"/>
  <c r="F16" i="8" s="1"/>
  <c r="F312" i="7"/>
  <c r="E16" i="8" s="1"/>
  <c r="C310" i="7"/>
  <c r="C309" i="7"/>
  <c r="C308" i="7"/>
  <c r="C307" i="7"/>
  <c r="C306" i="7"/>
  <c r="C305" i="7"/>
  <c r="C304" i="7"/>
  <c r="C303" i="7"/>
  <c r="O273" i="7"/>
  <c r="N15" i="8" s="1"/>
  <c r="N273" i="7"/>
  <c r="M15" i="8" s="1"/>
  <c r="M273" i="7"/>
  <c r="L15" i="8" s="1"/>
  <c r="L273" i="7"/>
  <c r="K15" i="8" s="1"/>
  <c r="G273" i="7"/>
  <c r="F15" i="8" s="1"/>
  <c r="F273" i="7"/>
  <c r="E15" i="8" s="1"/>
  <c r="E273" i="7"/>
  <c r="D15" i="8" s="1"/>
  <c r="D273" i="7"/>
  <c r="C15" i="8" s="1"/>
  <c r="Q272" i="7"/>
  <c r="P272" i="7" s="1"/>
  <c r="I272" i="7"/>
  <c r="H272" i="7" s="1"/>
  <c r="C272" i="7"/>
  <c r="C302" i="7" s="1"/>
  <c r="C271" i="7"/>
  <c r="C301" i="7" s="1"/>
  <c r="C270" i="7"/>
  <c r="C300" i="7" s="1"/>
  <c r="C269" i="7"/>
  <c r="C299" i="7" s="1"/>
  <c r="C268" i="7"/>
  <c r="C298" i="7" s="1"/>
  <c r="C267" i="7"/>
  <c r="C297" i="7" s="1"/>
  <c r="C266" i="7"/>
  <c r="C296" i="7" s="1"/>
  <c r="C265" i="7"/>
  <c r="C295" i="7" s="1"/>
  <c r="R14" i="8"/>
  <c r="R234" i="7"/>
  <c r="Q14" i="8" s="1"/>
  <c r="O234" i="7"/>
  <c r="N14" i="8" s="1"/>
  <c r="N234" i="7"/>
  <c r="M14" i="8" s="1"/>
  <c r="K234" i="7"/>
  <c r="J14" i="8" s="1"/>
  <c r="J234" i="7"/>
  <c r="I14" i="8" s="1"/>
  <c r="G234" i="7"/>
  <c r="F14" i="8" s="1"/>
  <c r="F234" i="7"/>
  <c r="E14" i="8" s="1"/>
  <c r="E234" i="7"/>
  <c r="D14" i="8" s="1"/>
  <c r="D234" i="7"/>
  <c r="C14" i="8" s="1"/>
  <c r="C264" i="7"/>
  <c r="C294" i="7" s="1"/>
  <c r="C232" i="7"/>
  <c r="C263" i="7" s="1"/>
  <c r="C293" i="7" s="1"/>
  <c r="C231" i="7"/>
  <c r="C262" i="7" s="1"/>
  <c r="C292" i="7" s="1"/>
  <c r="C230" i="7"/>
  <c r="C261" i="7" s="1"/>
  <c r="C291" i="7" s="1"/>
  <c r="C229" i="7"/>
  <c r="C260" i="7" s="1"/>
  <c r="C290" i="7" s="1"/>
  <c r="C228" i="7"/>
  <c r="C259" i="7" s="1"/>
  <c r="C289" i="7" s="1"/>
  <c r="C227" i="7"/>
  <c r="C258" i="7" s="1"/>
  <c r="C288" i="7" s="1"/>
  <c r="C226" i="7"/>
  <c r="C257" i="7" s="1"/>
  <c r="C287" i="7" s="1"/>
  <c r="S195" i="7"/>
  <c r="R13" i="8" s="1"/>
  <c r="R195" i="7"/>
  <c r="Q13" i="8" s="1"/>
  <c r="Q195" i="7"/>
  <c r="P13" i="8" s="1"/>
  <c r="P195" i="7"/>
  <c r="O13" i="8" s="1"/>
  <c r="O195" i="7"/>
  <c r="N13" i="8" s="1"/>
  <c r="N195" i="7"/>
  <c r="M13" i="8" s="1"/>
  <c r="K195" i="7"/>
  <c r="J13" i="8" s="1"/>
  <c r="J195" i="7"/>
  <c r="I13" i="8" s="1"/>
  <c r="G195" i="7"/>
  <c r="F13" i="8" s="1"/>
  <c r="F195" i="7"/>
  <c r="E13" i="8" s="1"/>
  <c r="C225" i="7"/>
  <c r="C256" i="7" s="1"/>
  <c r="C286" i="7" s="1"/>
  <c r="C193" i="7"/>
  <c r="C224" i="7" s="1"/>
  <c r="C255" i="7" s="1"/>
  <c r="C285" i="7" s="1"/>
  <c r="C192" i="7"/>
  <c r="C223" i="7" s="1"/>
  <c r="C254" i="7" s="1"/>
  <c r="C284" i="7" s="1"/>
  <c r="C191" i="7"/>
  <c r="C222" i="7" s="1"/>
  <c r="C253" i="7" s="1"/>
  <c r="C283" i="7" s="1"/>
  <c r="C190" i="7"/>
  <c r="C221" i="7" s="1"/>
  <c r="C252" i="7" s="1"/>
  <c r="C282" i="7" s="1"/>
  <c r="C189" i="7"/>
  <c r="C220" i="7" s="1"/>
  <c r="C251" i="7" s="1"/>
  <c r="C281" i="7" s="1"/>
  <c r="C188" i="7"/>
  <c r="C219" i="7" s="1"/>
  <c r="C250" i="7" s="1"/>
  <c r="C187" i="7"/>
  <c r="C218" i="7" s="1"/>
  <c r="C249" i="7" s="1"/>
  <c r="S156" i="7"/>
  <c r="R12" i="8" s="1"/>
  <c r="R156" i="7"/>
  <c r="Q12" i="8" s="1"/>
  <c r="O156" i="7"/>
  <c r="N12" i="8" s="1"/>
  <c r="N156" i="7"/>
  <c r="M12" i="8" s="1"/>
  <c r="M156" i="7"/>
  <c r="L12" i="8" s="1"/>
  <c r="L156" i="7"/>
  <c r="K12" i="8" s="1"/>
  <c r="K156" i="7"/>
  <c r="J12" i="8" s="1"/>
  <c r="J156" i="7"/>
  <c r="I12" i="8" s="1"/>
  <c r="G156" i="7"/>
  <c r="F12" i="8" s="1"/>
  <c r="F156" i="7"/>
  <c r="E12" i="8" s="1"/>
  <c r="Q155" i="7"/>
  <c r="P155" i="7" s="1"/>
  <c r="I155" i="7"/>
  <c r="H155" i="7" s="1"/>
  <c r="D155" i="7"/>
  <c r="C155" i="7"/>
  <c r="C186" i="7" s="1"/>
  <c r="C217" i="7" s="1"/>
  <c r="C248" i="7" s="1"/>
  <c r="C154" i="7"/>
  <c r="C185" i="7" s="1"/>
  <c r="C216" i="7" s="1"/>
  <c r="C247" i="7" s="1"/>
  <c r="C153" i="7"/>
  <c r="C184" i="7" s="1"/>
  <c r="C215" i="7" s="1"/>
  <c r="C246" i="7" s="1"/>
  <c r="C152" i="7"/>
  <c r="C183" i="7" s="1"/>
  <c r="C214" i="7" s="1"/>
  <c r="C245" i="7" s="1"/>
  <c r="C151" i="7"/>
  <c r="C182" i="7" s="1"/>
  <c r="C213" i="7" s="1"/>
  <c r="C244" i="7" s="1"/>
  <c r="C150" i="7"/>
  <c r="C181" i="7" s="1"/>
  <c r="C212" i="7" s="1"/>
  <c r="C243" i="7" s="1"/>
  <c r="C149" i="7"/>
  <c r="C180" i="7" s="1"/>
  <c r="C211" i="7" s="1"/>
  <c r="C242" i="7" s="1"/>
  <c r="C148" i="7"/>
  <c r="C179" i="7" s="1"/>
  <c r="C210" i="7" s="1"/>
  <c r="S116" i="7"/>
  <c r="R11" i="8" s="1"/>
  <c r="R116" i="7"/>
  <c r="Q11" i="8" s="1"/>
  <c r="O116" i="7"/>
  <c r="N11" i="8" s="1"/>
  <c r="N116" i="7"/>
  <c r="M11" i="8" s="1"/>
  <c r="K116" i="7"/>
  <c r="J11" i="8" s="1"/>
  <c r="J116" i="7"/>
  <c r="I11" i="8" s="1"/>
  <c r="G116" i="7"/>
  <c r="F11" i="8" s="1"/>
  <c r="F116" i="7"/>
  <c r="E11" i="8" s="1"/>
  <c r="E116" i="7"/>
  <c r="D11" i="8" s="1"/>
  <c r="D116" i="7"/>
  <c r="C11" i="8" s="1"/>
  <c r="Q115" i="7"/>
  <c r="P115" i="7" s="1"/>
  <c r="M115" i="7"/>
  <c r="L115" i="7" s="1"/>
  <c r="I115" i="7"/>
  <c r="H115" i="7" s="1"/>
  <c r="C115" i="7"/>
  <c r="C147" i="7" s="1"/>
  <c r="C178" i="7" s="1"/>
  <c r="C209" i="7" s="1"/>
  <c r="C114" i="7"/>
  <c r="C146" i="7" s="1"/>
  <c r="C177" i="7" s="1"/>
  <c r="C208" i="7" s="1"/>
  <c r="C113" i="7"/>
  <c r="C145" i="7" s="1"/>
  <c r="C176" i="7" s="1"/>
  <c r="C207" i="7" s="1"/>
  <c r="C112" i="7"/>
  <c r="C144" i="7" s="1"/>
  <c r="C175" i="7" s="1"/>
  <c r="C206" i="7" s="1"/>
  <c r="C111" i="7"/>
  <c r="C143" i="7" s="1"/>
  <c r="C174" i="7" s="1"/>
  <c r="C205" i="7" s="1"/>
  <c r="C110" i="7"/>
  <c r="C142" i="7" s="1"/>
  <c r="C173" i="7" s="1"/>
  <c r="C204" i="7" s="1"/>
  <c r="C109" i="7"/>
  <c r="C141" i="7" s="1"/>
  <c r="C172" i="7" s="1"/>
  <c r="C203" i="7" s="1"/>
  <c r="C108" i="7"/>
  <c r="C140" i="7" s="1"/>
  <c r="C171" i="7" s="1"/>
  <c r="S77" i="7"/>
  <c r="R10" i="8" s="1"/>
  <c r="R77" i="7"/>
  <c r="Q10" i="8" s="1"/>
  <c r="Q77" i="7"/>
  <c r="P10" i="8" s="1"/>
  <c r="P77" i="7"/>
  <c r="O10" i="8" s="1"/>
  <c r="O77" i="7"/>
  <c r="N10" i="8" s="1"/>
  <c r="N77" i="7"/>
  <c r="M10" i="8" s="1"/>
  <c r="M77" i="7"/>
  <c r="L10" i="8" s="1"/>
  <c r="L77" i="7"/>
  <c r="K10" i="8" s="1"/>
  <c r="G77" i="7"/>
  <c r="F10" i="8" s="1"/>
  <c r="F77" i="7"/>
  <c r="E10" i="8" s="1"/>
  <c r="C76" i="7"/>
  <c r="C107" i="7" s="1"/>
  <c r="C139" i="7" s="1"/>
  <c r="C170" i="7" s="1"/>
  <c r="C75" i="7"/>
  <c r="C106" i="7" s="1"/>
  <c r="C138" i="7" s="1"/>
  <c r="C169" i="7" s="1"/>
  <c r="C74" i="7"/>
  <c r="C105" i="7" s="1"/>
  <c r="C137" i="7" s="1"/>
  <c r="C168" i="7" s="1"/>
  <c r="C73" i="7"/>
  <c r="C104" i="7" s="1"/>
  <c r="C136" i="7" s="1"/>
  <c r="C167" i="7" s="1"/>
  <c r="C72" i="7"/>
  <c r="C103" i="7" s="1"/>
  <c r="C135" i="7" s="1"/>
  <c r="C166" i="7" s="1"/>
  <c r="C71" i="7"/>
  <c r="C102" i="7" s="1"/>
  <c r="C134" i="7" s="1"/>
  <c r="C165" i="7" s="1"/>
  <c r="C70" i="7"/>
  <c r="C101" i="7" s="1"/>
  <c r="C133" i="7" s="1"/>
  <c r="C164" i="7" s="1"/>
  <c r="C69" i="7"/>
  <c r="C100" i="7" s="1"/>
  <c r="C132" i="7" s="1"/>
  <c r="S38" i="7"/>
  <c r="R9" i="8" s="1"/>
  <c r="R38" i="7"/>
  <c r="Q9" i="8" s="1"/>
  <c r="P38" i="7"/>
  <c r="O9" i="8" s="1"/>
  <c r="O38" i="7"/>
  <c r="N9" i="8" s="1"/>
  <c r="M9" i="8"/>
  <c r="K38" i="7"/>
  <c r="J9" i="8" s="1"/>
  <c r="J38" i="7"/>
  <c r="I9" i="8" s="1"/>
  <c r="G38" i="7"/>
  <c r="F9" i="8" s="1"/>
  <c r="E9" i="8"/>
  <c r="L38" i="7"/>
  <c r="K9" i="8" s="1"/>
  <c r="H38" i="7"/>
  <c r="G9" i="8" s="1"/>
  <c r="C68" i="7"/>
  <c r="C99" i="7" s="1"/>
  <c r="C131" i="7" s="1"/>
  <c r="B115" i="7"/>
  <c r="B155" i="7" s="1"/>
  <c r="B272" i="7" s="1"/>
  <c r="A115" i="7"/>
  <c r="A155" i="7" s="1"/>
  <c r="A272" i="7" s="1"/>
  <c r="C36" i="7"/>
  <c r="C67" i="7" s="1"/>
  <c r="C98" i="7" s="1"/>
  <c r="C130" i="7" s="1"/>
  <c r="B36" i="7"/>
  <c r="B75" i="7" s="1"/>
  <c r="B114" i="7" s="1"/>
  <c r="B154" i="7" s="1"/>
  <c r="B193" i="7" s="1"/>
  <c r="B232" i="7" s="1"/>
  <c r="B271" i="7" s="1"/>
  <c r="B310" i="7" s="1"/>
  <c r="A36" i="7"/>
  <c r="A75" i="7" s="1"/>
  <c r="A114" i="7" s="1"/>
  <c r="A154" i="7" s="1"/>
  <c r="A193" i="7" s="1"/>
  <c r="A232" i="7" s="1"/>
  <c r="A271" i="7" s="1"/>
  <c r="A310" i="7" s="1"/>
  <c r="C35" i="7"/>
  <c r="C66" i="7" s="1"/>
  <c r="C97" i="7" s="1"/>
  <c r="C129" i="7" s="1"/>
  <c r="B35" i="7"/>
  <c r="B74" i="7" s="1"/>
  <c r="B113" i="7" s="1"/>
  <c r="B153" i="7" s="1"/>
  <c r="B192" i="7" s="1"/>
  <c r="B231" i="7" s="1"/>
  <c r="B270" i="7" s="1"/>
  <c r="B309" i="7" s="1"/>
  <c r="A35" i="7"/>
  <c r="A74" i="7" s="1"/>
  <c r="A113" i="7" s="1"/>
  <c r="A153" i="7" s="1"/>
  <c r="A192" i="7" s="1"/>
  <c r="A231" i="7" s="1"/>
  <c r="A270" i="7" s="1"/>
  <c r="A309" i="7" s="1"/>
  <c r="C34" i="7"/>
  <c r="C65" i="7" s="1"/>
  <c r="C96" i="7" s="1"/>
  <c r="C128" i="7" s="1"/>
  <c r="B34" i="7"/>
  <c r="B73" i="7" s="1"/>
  <c r="B112" i="7" s="1"/>
  <c r="B152" i="7" s="1"/>
  <c r="B191" i="7" s="1"/>
  <c r="B230" i="7" s="1"/>
  <c r="B269" i="7" s="1"/>
  <c r="B308" i="7" s="1"/>
  <c r="A34" i="7"/>
  <c r="A73" i="7" s="1"/>
  <c r="A112" i="7" s="1"/>
  <c r="A152" i="7" s="1"/>
  <c r="A191" i="7" s="1"/>
  <c r="A230" i="7" s="1"/>
  <c r="A269" i="7" s="1"/>
  <c r="A308" i="7" s="1"/>
  <c r="C33" i="7"/>
  <c r="C64" i="7" s="1"/>
  <c r="C95" i="7" s="1"/>
  <c r="C127" i="7" s="1"/>
  <c r="B33" i="7"/>
  <c r="B72" i="7" s="1"/>
  <c r="B111" i="7" s="1"/>
  <c r="B151" i="7" s="1"/>
  <c r="B190" i="7" s="1"/>
  <c r="B229" i="7" s="1"/>
  <c r="B268" i="7" s="1"/>
  <c r="B307" i="7" s="1"/>
  <c r="A33" i="7"/>
  <c r="A72" i="7" s="1"/>
  <c r="A111" i="7" s="1"/>
  <c r="A151" i="7" s="1"/>
  <c r="A190" i="7" s="1"/>
  <c r="A229" i="7" s="1"/>
  <c r="A268" i="7" s="1"/>
  <c r="A307" i="7" s="1"/>
  <c r="C32" i="7"/>
  <c r="C63" i="7" s="1"/>
  <c r="C94" i="7" s="1"/>
  <c r="C126" i="7" s="1"/>
  <c r="B32" i="7"/>
  <c r="B71" i="7" s="1"/>
  <c r="B110" i="7" s="1"/>
  <c r="B150" i="7" s="1"/>
  <c r="B189" i="7" s="1"/>
  <c r="B228" i="7" s="1"/>
  <c r="B267" i="7" s="1"/>
  <c r="B306" i="7" s="1"/>
  <c r="A32" i="7"/>
  <c r="A71" i="7" s="1"/>
  <c r="A110" i="7" s="1"/>
  <c r="A150" i="7" s="1"/>
  <c r="A189" i="7" s="1"/>
  <c r="A228" i="7" s="1"/>
  <c r="A267" i="7" s="1"/>
  <c r="A306" i="7" s="1"/>
  <c r="C31" i="7"/>
  <c r="C62" i="7" s="1"/>
  <c r="C93" i="7" s="1"/>
  <c r="C125" i="7" s="1"/>
  <c r="B31" i="7"/>
  <c r="B70" i="7" s="1"/>
  <c r="B109" i="7" s="1"/>
  <c r="B149" i="7" s="1"/>
  <c r="B188" i="7" s="1"/>
  <c r="B227" i="7" s="1"/>
  <c r="B266" i="7" s="1"/>
  <c r="B305" i="7" s="1"/>
  <c r="A31" i="7"/>
  <c r="A70" i="7" s="1"/>
  <c r="A109" i="7" s="1"/>
  <c r="A149" i="7" s="1"/>
  <c r="A188" i="7" s="1"/>
  <c r="A227" i="7" s="1"/>
  <c r="A266" i="7" s="1"/>
  <c r="A305" i="7" s="1"/>
  <c r="C30" i="7"/>
  <c r="C61" i="7" s="1"/>
  <c r="C92" i="7" s="1"/>
  <c r="B30" i="7"/>
  <c r="B69" i="7" s="1"/>
  <c r="B108" i="7" s="1"/>
  <c r="B148" i="7" s="1"/>
  <c r="B187" i="7" s="1"/>
  <c r="B226" i="7" s="1"/>
  <c r="B265" i="7" s="1"/>
  <c r="B304" i="7" s="1"/>
  <c r="A30" i="7"/>
  <c r="A69" i="7" s="1"/>
  <c r="A108" i="7" s="1"/>
  <c r="A148" i="7" s="1"/>
  <c r="A187" i="7" s="1"/>
  <c r="A226" i="7" s="1"/>
  <c r="A265" i="7" s="1"/>
  <c r="A304" i="7" s="1"/>
  <c r="C29" i="7"/>
  <c r="C60" i="7" s="1"/>
  <c r="C91" i="7" s="1"/>
  <c r="B29" i="7"/>
  <c r="B68" i="7" s="1"/>
  <c r="B107" i="7" s="1"/>
  <c r="B147" i="7" s="1"/>
  <c r="B186" i="7" s="1"/>
  <c r="B225" i="7" s="1"/>
  <c r="B264" i="7" s="1"/>
  <c r="B303" i="7" s="1"/>
  <c r="A29" i="7"/>
  <c r="A68" i="7" s="1"/>
  <c r="A107" i="7" s="1"/>
  <c r="A147" i="7" s="1"/>
  <c r="A186" i="7" s="1"/>
  <c r="A225" i="7" s="1"/>
  <c r="A264" i="7" s="1"/>
  <c r="A303" i="7" s="1"/>
  <c r="C28" i="7"/>
  <c r="C59" i="7" s="1"/>
  <c r="C90" i="7" s="1"/>
  <c r="B28" i="7"/>
  <c r="B67" i="7" s="1"/>
  <c r="B106" i="7" s="1"/>
  <c r="B146" i="7" s="1"/>
  <c r="B185" i="7" s="1"/>
  <c r="B224" i="7" s="1"/>
  <c r="B263" i="7" s="1"/>
  <c r="B302" i="7" s="1"/>
  <c r="A28" i="7"/>
  <c r="A67" i="7" s="1"/>
  <c r="A106" i="7" s="1"/>
  <c r="A146" i="7" s="1"/>
  <c r="A185" i="7" s="1"/>
  <c r="A224" i="7" s="1"/>
  <c r="A263" i="7" s="1"/>
  <c r="A302" i="7" s="1"/>
  <c r="C27" i="7"/>
  <c r="C58" i="7" s="1"/>
  <c r="C89" i="7" s="1"/>
  <c r="B27" i="7"/>
  <c r="B66" i="7" s="1"/>
  <c r="B105" i="7" s="1"/>
  <c r="B145" i="7" s="1"/>
  <c r="B184" i="7" s="1"/>
  <c r="B223" i="7" s="1"/>
  <c r="B262" i="7" s="1"/>
  <c r="B301" i="7" s="1"/>
  <c r="A27" i="7"/>
  <c r="A66" i="7" s="1"/>
  <c r="A105" i="7" s="1"/>
  <c r="A145" i="7" s="1"/>
  <c r="A184" i="7" s="1"/>
  <c r="A223" i="7" s="1"/>
  <c r="A262" i="7" s="1"/>
  <c r="A301" i="7" s="1"/>
  <c r="C26" i="7"/>
  <c r="C57" i="7" s="1"/>
  <c r="C88" i="7" s="1"/>
  <c r="B26" i="7"/>
  <c r="B65" i="7" s="1"/>
  <c r="B104" i="7" s="1"/>
  <c r="B144" i="7" s="1"/>
  <c r="B183" i="7" s="1"/>
  <c r="B222" i="7" s="1"/>
  <c r="B261" i="7" s="1"/>
  <c r="B300" i="7" s="1"/>
  <c r="A26" i="7"/>
  <c r="A65" i="7" s="1"/>
  <c r="A104" i="7" s="1"/>
  <c r="A144" i="7" s="1"/>
  <c r="A183" i="7" s="1"/>
  <c r="A222" i="7" s="1"/>
  <c r="A261" i="7" s="1"/>
  <c r="A300" i="7" s="1"/>
  <c r="C25" i="7"/>
  <c r="C56" i="7" s="1"/>
  <c r="C87" i="7" s="1"/>
  <c r="B25" i="7"/>
  <c r="B64" i="7" s="1"/>
  <c r="B103" i="7" s="1"/>
  <c r="B143" i="7" s="1"/>
  <c r="B182" i="7" s="1"/>
  <c r="B221" i="7" s="1"/>
  <c r="B260" i="7" s="1"/>
  <c r="B299" i="7" s="1"/>
  <c r="A25" i="7"/>
  <c r="A64" i="7" s="1"/>
  <c r="A103" i="7" s="1"/>
  <c r="A143" i="7" s="1"/>
  <c r="A182" i="7" s="1"/>
  <c r="A221" i="7" s="1"/>
  <c r="A260" i="7" s="1"/>
  <c r="A299" i="7" s="1"/>
  <c r="C24" i="7"/>
  <c r="C55" i="7" s="1"/>
  <c r="C86" i="7" s="1"/>
  <c r="B24" i="7"/>
  <c r="B63" i="7" s="1"/>
  <c r="B102" i="7" s="1"/>
  <c r="B142" i="7" s="1"/>
  <c r="B181" i="7" s="1"/>
  <c r="B220" i="7" s="1"/>
  <c r="B259" i="7" s="1"/>
  <c r="B298" i="7" s="1"/>
  <c r="A24" i="7"/>
  <c r="A63" i="7" s="1"/>
  <c r="A102" i="7" s="1"/>
  <c r="A142" i="7" s="1"/>
  <c r="A181" i="7" s="1"/>
  <c r="A220" i="7" s="1"/>
  <c r="A259" i="7" s="1"/>
  <c r="A298" i="7" s="1"/>
  <c r="C23" i="7"/>
  <c r="C54" i="7" s="1"/>
  <c r="C85" i="7" s="1"/>
  <c r="B23" i="7"/>
  <c r="B62" i="7" s="1"/>
  <c r="B101" i="7" s="1"/>
  <c r="B141" i="7" s="1"/>
  <c r="B180" i="7" s="1"/>
  <c r="B219" i="7" s="1"/>
  <c r="B258" i="7" s="1"/>
  <c r="B297" i="7" s="1"/>
  <c r="A23" i="7"/>
  <c r="A62" i="7" s="1"/>
  <c r="A101" i="7" s="1"/>
  <c r="A141" i="7" s="1"/>
  <c r="A180" i="7" s="1"/>
  <c r="A219" i="7" s="1"/>
  <c r="A258" i="7" s="1"/>
  <c r="A297" i="7" s="1"/>
  <c r="C22" i="7"/>
  <c r="C53" i="7" s="1"/>
  <c r="B22" i="7"/>
  <c r="B61" i="7" s="1"/>
  <c r="B100" i="7" s="1"/>
  <c r="B140" i="7" s="1"/>
  <c r="B179" i="7" s="1"/>
  <c r="B218" i="7" s="1"/>
  <c r="B257" i="7" s="1"/>
  <c r="B296" i="7" s="1"/>
  <c r="A22" i="7"/>
  <c r="A61" i="7" s="1"/>
  <c r="A100" i="7" s="1"/>
  <c r="A140" i="7" s="1"/>
  <c r="A179" i="7" s="1"/>
  <c r="A218" i="7" s="1"/>
  <c r="A257" i="7" s="1"/>
  <c r="A296" i="7" s="1"/>
  <c r="C21" i="7"/>
  <c r="C52" i="7" s="1"/>
  <c r="B21" i="7"/>
  <c r="B60" i="7" s="1"/>
  <c r="B99" i="7" s="1"/>
  <c r="B139" i="7" s="1"/>
  <c r="B178" i="7" s="1"/>
  <c r="B217" i="7" s="1"/>
  <c r="B256" i="7" s="1"/>
  <c r="B295" i="7" s="1"/>
  <c r="A21" i="7"/>
  <c r="A60" i="7" s="1"/>
  <c r="A99" i="7" s="1"/>
  <c r="A139" i="7" s="1"/>
  <c r="A178" i="7" s="1"/>
  <c r="A217" i="7" s="1"/>
  <c r="A256" i="7" s="1"/>
  <c r="A295" i="7" s="1"/>
  <c r="C20" i="7"/>
  <c r="C51" i="7" s="1"/>
  <c r="B20" i="7"/>
  <c r="B59" i="7" s="1"/>
  <c r="B98" i="7" s="1"/>
  <c r="B138" i="7" s="1"/>
  <c r="B177" i="7" s="1"/>
  <c r="B216" i="7" s="1"/>
  <c r="B255" i="7" s="1"/>
  <c r="B294" i="7" s="1"/>
  <c r="A20" i="7"/>
  <c r="A59" i="7" s="1"/>
  <c r="A98" i="7" s="1"/>
  <c r="A138" i="7" s="1"/>
  <c r="A177" i="7" s="1"/>
  <c r="A216" i="7" s="1"/>
  <c r="A255" i="7" s="1"/>
  <c r="A294" i="7" s="1"/>
  <c r="C19" i="7"/>
  <c r="C50" i="7" s="1"/>
  <c r="B19" i="7"/>
  <c r="B58" i="7" s="1"/>
  <c r="B97" i="7" s="1"/>
  <c r="B137" i="7" s="1"/>
  <c r="B176" i="7" s="1"/>
  <c r="B215" i="7" s="1"/>
  <c r="B254" i="7" s="1"/>
  <c r="B293" i="7" s="1"/>
  <c r="A19" i="7"/>
  <c r="A58" i="7" s="1"/>
  <c r="A97" i="7" s="1"/>
  <c r="A137" i="7" s="1"/>
  <c r="A176" i="7" s="1"/>
  <c r="A215" i="7" s="1"/>
  <c r="A254" i="7" s="1"/>
  <c r="A293" i="7" s="1"/>
  <c r="C18" i="7"/>
  <c r="C49" i="7" s="1"/>
  <c r="B18" i="7"/>
  <c r="B57" i="7" s="1"/>
  <c r="B96" i="7" s="1"/>
  <c r="B136" i="7" s="1"/>
  <c r="B175" i="7" s="1"/>
  <c r="B214" i="7" s="1"/>
  <c r="B253" i="7" s="1"/>
  <c r="B292" i="7" s="1"/>
  <c r="A18" i="7"/>
  <c r="A57" i="7" s="1"/>
  <c r="A96" i="7" s="1"/>
  <c r="A136" i="7" s="1"/>
  <c r="A175" i="7" s="1"/>
  <c r="A214" i="7" s="1"/>
  <c r="A253" i="7" s="1"/>
  <c r="A292" i="7" s="1"/>
  <c r="C17" i="7"/>
  <c r="C48" i="7" s="1"/>
  <c r="B17" i="7"/>
  <c r="B56" i="7" s="1"/>
  <c r="B95" i="7" s="1"/>
  <c r="B135" i="7" s="1"/>
  <c r="B174" i="7" s="1"/>
  <c r="B213" i="7" s="1"/>
  <c r="B252" i="7" s="1"/>
  <c r="B291" i="7" s="1"/>
  <c r="A17" i="7"/>
  <c r="A56" i="7" s="1"/>
  <c r="A95" i="7" s="1"/>
  <c r="A135" i="7" s="1"/>
  <c r="A174" i="7" s="1"/>
  <c r="A213" i="7" s="1"/>
  <c r="A252" i="7" s="1"/>
  <c r="A291" i="7" s="1"/>
  <c r="C16" i="7"/>
  <c r="C47" i="7" s="1"/>
  <c r="B16" i="7"/>
  <c r="B55" i="7" s="1"/>
  <c r="B94" i="7" s="1"/>
  <c r="B134" i="7" s="1"/>
  <c r="B173" i="7" s="1"/>
  <c r="B212" i="7" s="1"/>
  <c r="B251" i="7" s="1"/>
  <c r="B290" i="7" s="1"/>
  <c r="A16" i="7"/>
  <c r="A55" i="7" s="1"/>
  <c r="A94" i="7" s="1"/>
  <c r="A134" i="7" s="1"/>
  <c r="A173" i="7" s="1"/>
  <c r="A212" i="7" s="1"/>
  <c r="A251" i="7" s="1"/>
  <c r="A290" i="7" s="1"/>
  <c r="C15" i="7"/>
  <c r="C46" i="7" s="1"/>
  <c r="B15" i="7"/>
  <c r="B54" i="7" s="1"/>
  <c r="B93" i="7" s="1"/>
  <c r="B133" i="7" s="1"/>
  <c r="B172" i="7" s="1"/>
  <c r="B211" i="7" s="1"/>
  <c r="B250" i="7" s="1"/>
  <c r="B289" i="7" s="1"/>
  <c r="A15" i="7"/>
  <c r="A54" i="7" s="1"/>
  <c r="A93" i="7" s="1"/>
  <c r="A133" i="7" s="1"/>
  <c r="A172" i="7" s="1"/>
  <c r="A211" i="7" s="1"/>
  <c r="A250" i="7" s="1"/>
  <c r="A289" i="7" s="1"/>
  <c r="C14" i="7"/>
  <c r="B14" i="7"/>
  <c r="B53" i="7" s="1"/>
  <c r="B92" i="7" s="1"/>
  <c r="B132" i="7" s="1"/>
  <c r="B171" i="7" s="1"/>
  <c r="B210" i="7" s="1"/>
  <c r="B249" i="7" s="1"/>
  <c r="B288" i="7" s="1"/>
  <c r="A14" i="7"/>
  <c r="A53" i="7" s="1"/>
  <c r="A92" i="7" s="1"/>
  <c r="A132" i="7" s="1"/>
  <c r="A171" i="7" s="1"/>
  <c r="A210" i="7" s="1"/>
  <c r="A249" i="7" s="1"/>
  <c r="A288" i="7" s="1"/>
  <c r="C13" i="7"/>
  <c r="B13" i="7"/>
  <c r="B52" i="7" s="1"/>
  <c r="B91" i="7" s="1"/>
  <c r="B131" i="7" s="1"/>
  <c r="B170" i="7" s="1"/>
  <c r="B209" i="7" s="1"/>
  <c r="B248" i="7" s="1"/>
  <c r="B287" i="7" s="1"/>
  <c r="A13" i="7"/>
  <c r="A52" i="7" s="1"/>
  <c r="A91" i="7" s="1"/>
  <c r="A131" i="7" s="1"/>
  <c r="A170" i="7" s="1"/>
  <c r="A209" i="7" s="1"/>
  <c r="A248" i="7" s="1"/>
  <c r="A287" i="7" s="1"/>
  <c r="C12" i="7"/>
  <c r="B12" i="7"/>
  <c r="B51" i="7" s="1"/>
  <c r="B90" i="7" s="1"/>
  <c r="B130" i="7" s="1"/>
  <c r="B169" i="7" s="1"/>
  <c r="B208" i="7" s="1"/>
  <c r="B247" i="7" s="1"/>
  <c r="B286" i="7" s="1"/>
  <c r="A12" i="7"/>
  <c r="A51" i="7" s="1"/>
  <c r="A90" i="7" s="1"/>
  <c r="A130" i="7" s="1"/>
  <c r="A169" i="7" s="1"/>
  <c r="A208" i="7" s="1"/>
  <c r="A247" i="7" s="1"/>
  <c r="A286" i="7" s="1"/>
  <c r="C11" i="7"/>
  <c r="B11" i="7"/>
  <c r="B50" i="7" s="1"/>
  <c r="B89" i="7" s="1"/>
  <c r="B129" i="7" s="1"/>
  <c r="B168" i="7" s="1"/>
  <c r="B207" i="7" s="1"/>
  <c r="B246" i="7" s="1"/>
  <c r="B285" i="7" s="1"/>
  <c r="A11" i="7"/>
  <c r="A50" i="7" s="1"/>
  <c r="A89" i="7" s="1"/>
  <c r="A129" i="7" s="1"/>
  <c r="A168" i="7" s="1"/>
  <c r="A207" i="7" s="1"/>
  <c r="A246" i="7" s="1"/>
  <c r="A285" i="7" s="1"/>
  <c r="C10" i="7"/>
  <c r="B10" i="7"/>
  <c r="B49" i="7" s="1"/>
  <c r="B88" i="7" s="1"/>
  <c r="B128" i="7" s="1"/>
  <c r="B167" i="7" s="1"/>
  <c r="B206" i="7" s="1"/>
  <c r="B245" i="7" s="1"/>
  <c r="B284" i="7" s="1"/>
  <c r="A10" i="7"/>
  <c r="A49" i="7" s="1"/>
  <c r="A88" i="7" s="1"/>
  <c r="A128" i="7" s="1"/>
  <c r="A167" i="7" s="1"/>
  <c r="A206" i="7" s="1"/>
  <c r="A245" i="7" s="1"/>
  <c r="A284" i="7" s="1"/>
  <c r="C9" i="7"/>
  <c r="B9" i="7"/>
  <c r="B48" i="7" s="1"/>
  <c r="B87" i="7" s="1"/>
  <c r="B127" i="7" s="1"/>
  <c r="B166" i="7" s="1"/>
  <c r="B205" i="7" s="1"/>
  <c r="B244" i="7" s="1"/>
  <c r="B283" i="7" s="1"/>
  <c r="A9" i="7"/>
  <c r="A48" i="7" s="1"/>
  <c r="A87" i="7" s="1"/>
  <c r="A127" i="7" s="1"/>
  <c r="A166" i="7" s="1"/>
  <c r="A205" i="7" s="1"/>
  <c r="A244" i="7" s="1"/>
  <c r="A283" i="7" s="1"/>
  <c r="C8" i="7"/>
  <c r="B8" i="7"/>
  <c r="B47" i="7" s="1"/>
  <c r="B86" i="7" s="1"/>
  <c r="B126" i="7" s="1"/>
  <c r="B165" i="7" s="1"/>
  <c r="B204" i="7" s="1"/>
  <c r="B243" i="7" s="1"/>
  <c r="B282" i="7" s="1"/>
  <c r="A8" i="7"/>
  <c r="A47" i="7" s="1"/>
  <c r="A86" i="7" s="1"/>
  <c r="A126" i="7" s="1"/>
  <c r="A165" i="7" s="1"/>
  <c r="A204" i="7" s="1"/>
  <c r="A243" i="7" s="1"/>
  <c r="A282" i="7" s="1"/>
  <c r="C7" i="7"/>
  <c r="B7" i="7"/>
  <c r="B46" i="7" s="1"/>
  <c r="B85" i="7" s="1"/>
  <c r="B125" i="7" s="1"/>
  <c r="B164" i="7" s="1"/>
  <c r="B203" i="7" s="1"/>
  <c r="B242" i="7" s="1"/>
  <c r="B281" i="7" s="1"/>
  <c r="A7" i="7"/>
  <c r="A46" i="7" s="1"/>
  <c r="A85" i="7" s="1"/>
  <c r="A125" i="7" s="1"/>
  <c r="A164" i="7" s="1"/>
  <c r="A203" i="7" s="1"/>
  <c r="A242" i="7" s="1"/>
  <c r="A281" i="7" s="1"/>
  <c r="A3" i="7"/>
  <c r="A42" i="7" s="1"/>
  <c r="Z362" i="1"/>
  <c r="K362" i="1"/>
  <c r="J362" i="1"/>
  <c r="I362" i="1"/>
  <c r="H362" i="1"/>
  <c r="G362" i="1"/>
  <c r="F362" i="1"/>
  <c r="U360" i="1"/>
  <c r="U359" i="1"/>
  <c r="X360" i="1"/>
  <c r="C359" i="1"/>
  <c r="C358" i="1"/>
  <c r="C357" i="1"/>
  <c r="T356" i="1"/>
  <c r="S356" i="1"/>
  <c r="R356" i="1"/>
  <c r="Q356" i="1"/>
  <c r="P356" i="1" s="1"/>
  <c r="O356" i="1"/>
  <c r="M356" i="1"/>
  <c r="L356" i="1" s="1"/>
  <c r="C356" i="1"/>
  <c r="T355" i="1"/>
  <c r="S355" i="1"/>
  <c r="R355" i="1"/>
  <c r="Q355" i="1"/>
  <c r="P355" i="1" s="1"/>
  <c r="O355" i="1"/>
  <c r="M355" i="1"/>
  <c r="L355" i="1" s="1"/>
  <c r="C355" i="1"/>
  <c r="T354" i="1"/>
  <c r="S354" i="1"/>
  <c r="R354" i="1"/>
  <c r="Q354" i="1"/>
  <c r="P354" i="1" s="1"/>
  <c r="O354" i="1"/>
  <c r="M354" i="1"/>
  <c r="L354" i="1" s="1"/>
  <c r="C354" i="1"/>
  <c r="T353" i="1"/>
  <c r="S353" i="1"/>
  <c r="R353" i="1"/>
  <c r="Q353" i="1"/>
  <c r="P353" i="1" s="1"/>
  <c r="O353" i="1"/>
  <c r="M353" i="1"/>
  <c r="L353" i="1" s="1"/>
  <c r="C353" i="1"/>
  <c r="T352" i="1"/>
  <c r="S352" i="1"/>
  <c r="R352" i="1"/>
  <c r="Q352" i="1"/>
  <c r="P352" i="1" s="1"/>
  <c r="O352" i="1"/>
  <c r="N352" i="1" s="1"/>
  <c r="M352" i="1"/>
  <c r="L352" i="1" s="1"/>
  <c r="C352" i="1"/>
  <c r="T351" i="1"/>
  <c r="S351" i="1"/>
  <c r="R351" i="1"/>
  <c r="Q351" i="1"/>
  <c r="P351" i="1" s="1"/>
  <c r="O351" i="1"/>
  <c r="M351" i="1"/>
  <c r="L351" i="1" s="1"/>
  <c r="C351" i="1"/>
  <c r="T350" i="1"/>
  <c r="S350" i="1"/>
  <c r="R350" i="1"/>
  <c r="Q350" i="1"/>
  <c r="P350" i="1" s="1"/>
  <c r="O350" i="1"/>
  <c r="N350" i="1" s="1"/>
  <c r="M350" i="1"/>
  <c r="T349" i="1"/>
  <c r="S349" i="1"/>
  <c r="R349" i="1"/>
  <c r="Q349" i="1"/>
  <c r="P349" i="1" s="1"/>
  <c r="O349" i="1"/>
  <c r="N349" i="1" s="1"/>
  <c r="M349" i="1"/>
  <c r="L349" i="1" s="1"/>
  <c r="T348" i="1"/>
  <c r="S348" i="1"/>
  <c r="R348" i="1"/>
  <c r="Q348" i="1"/>
  <c r="P348" i="1" s="1"/>
  <c r="O348" i="1"/>
  <c r="N348" i="1" s="1"/>
  <c r="M348" i="1"/>
  <c r="L348" i="1" s="1"/>
  <c r="T347" i="1"/>
  <c r="S347" i="1"/>
  <c r="R347" i="1"/>
  <c r="O347" i="1"/>
  <c r="M347" i="1"/>
  <c r="L347" i="1" s="1"/>
  <c r="T346" i="1"/>
  <c r="S346" i="1"/>
  <c r="R346" i="1"/>
  <c r="Q346" i="1"/>
  <c r="P346" i="1" s="1"/>
  <c r="O346" i="1"/>
  <c r="N346" i="1" s="1"/>
  <c r="M346" i="1"/>
  <c r="L346" i="1" s="1"/>
  <c r="T345" i="1"/>
  <c r="S345" i="1"/>
  <c r="R345" i="1"/>
  <c r="Q345" i="1"/>
  <c r="P345" i="1" s="1"/>
  <c r="O345" i="1"/>
  <c r="N345" i="1" s="1"/>
  <c r="M345" i="1"/>
  <c r="L345" i="1" s="1"/>
  <c r="T344" i="1"/>
  <c r="S344" i="1"/>
  <c r="R344" i="1"/>
  <c r="Q344" i="1"/>
  <c r="P344" i="1" s="1"/>
  <c r="O344" i="1"/>
  <c r="M344" i="1"/>
  <c r="L344" i="1" s="1"/>
  <c r="T343" i="1"/>
  <c r="S343" i="1"/>
  <c r="R343" i="1"/>
  <c r="Q343" i="1"/>
  <c r="O343" i="1"/>
  <c r="N343" i="1" s="1"/>
  <c r="M343" i="1"/>
  <c r="L343" i="1" s="1"/>
  <c r="T342" i="1"/>
  <c r="S342" i="1"/>
  <c r="R342" i="1"/>
  <c r="Q342" i="1"/>
  <c r="P342" i="1" s="1"/>
  <c r="O342" i="1"/>
  <c r="N342" i="1" s="1"/>
  <c r="M342" i="1"/>
  <c r="L342" i="1" s="1"/>
  <c r="T341" i="1"/>
  <c r="S341" i="1"/>
  <c r="R341" i="1"/>
  <c r="Q341" i="1"/>
  <c r="P341" i="1" s="1"/>
  <c r="O341" i="1"/>
  <c r="N341" i="1" s="1"/>
  <c r="M341" i="1"/>
  <c r="L341" i="1" s="1"/>
  <c r="T340" i="1"/>
  <c r="S340" i="1"/>
  <c r="R340" i="1"/>
  <c r="Q340" i="1"/>
  <c r="P340" i="1" s="1"/>
  <c r="O340" i="1"/>
  <c r="N340" i="1" s="1"/>
  <c r="M340" i="1"/>
  <c r="L340" i="1" s="1"/>
  <c r="T339" i="1"/>
  <c r="S339" i="1"/>
  <c r="R339" i="1"/>
  <c r="Q339" i="1"/>
  <c r="P339" i="1" s="1"/>
  <c r="O339" i="1"/>
  <c r="M339" i="1"/>
  <c r="L339" i="1" s="1"/>
  <c r="D339" i="1"/>
  <c r="E289" i="7" s="1"/>
  <c r="D289" i="7" s="1"/>
  <c r="T338" i="1"/>
  <c r="S338" i="1"/>
  <c r="R338" i="1"/>
  <c r="Q338" i="1"/>
  <c r="O338" i="1"/>
  <c r="N338" i="1" s="1"/>
  <c r="M338" i="1"/>
  <c r="L338" i="1" s="1"/>
  <c r="T337" i="1"/>
  <c r="S337" i="1"/>
  <c r="R337" i="1"/>
  <c r="Q337" i="1"/>
  <c r="O337" i="1"/>
  <c r="M337" i="1"/>
  <c r="L337" i="1" s="1"/>
  <c r="T336" i="1"/>
  <c r="S336" i="1"/>
  <c r="R336" i="1"/>
  <c r="Q336" i="1"/>
  <c r="P336" i="1" s="1"/>
  <c r="O336" i="1"/>
  <c r="M336" i="1"/>
  <c r="L336" i="1" s="1"/>
  <c r="T335" i="1"/>
  <c r="S335" i="1"/>
  <c r="R335" i="1"/>
  <c r="Q335" i="1"/>
  <c r="O335" i="1"/>
  <c r="N335" i="1" s="1"/>
  <c r="M335" i="1"/>
  <c r="L335" i="1" s="1"/>
  <c r="D335" i="1"/>
  <c r="E285" i="7" s="1"/>
  <c r="D285" i="7" s="1"/>
  <c r="T334" i="1"/>
  <c r="S334" i="1"/>
  <c r="R334" i="1"/>
  <c r="Q334" i="1"/>
  <c r="P334" i="1" s="1"/>
  <c r="O334" i="1"/>
  <c r="N334" i="1" s="1"/>
  <c r="M334" i="1"/>
  <c r="L334" i="1" s="1"/>
  <c r="T333" i="1"/>
  <c r="S333" i="1"/>
  <c r="R333" i="1"/>
  <c r="Q333" i="1"/>
  <c r="P333" i="1" s="1"/>
  <c r="O333" i="1"/>
  <c r="M333" i="1"/>
  <c r="L333" i="1" s="1"/>
  <c r="D333" i="1"/>
  <c r="T332" i="1"/>
  <c r="S332" i="1"/>
  <c r="R332" i="1"/>
  <c r="Q332" i="1"/>
  <c r="P332" i="1" s="1"/>
  <c r="O332" i="1"/>
  <c r="M332" i="1"/>
  <c r="L332" i="1" s="1"/>
  <c r="T331" i="1"/>
  <c r="S331" i="1"/>
  <c r="R331" i="1"/>
  <c r="Q331" i="1"/>
  <c r="O331" i="1"/>
  <c r="M331" i="1"/>
  <c r="E331" i="1"/>
  <c r="T316" i="1"/>
  <c r="S316" i="1"/>
  <c r="R316" i="1"/>
  <c r="Q316" i="1"/>
  <c r="P316" i="1"/>
  <c r="O316" i="1"/>
  <c r="N316" i="1"/>
  <c r="M316" i="1"/>
  <c r="L316" i="1"/>
  <c r="I316" i="1"/>
  <c r="H316" i="1"/>
  <c r="E316" i="1"/>
  <c r="D316" i="1"/>
  <c r="Z314" i="1"/>
  <c r="Y314" i="1"/>
  <c r="X314" i="1"/>
  <c r="Z313" i="1"/>
  <c r="Y313" i="1"/>
  <c r="C313" i="1"/>
  <c r="C350" i="1" s="1"/>
  <c r="Z312" i="1"/>
  <c r="Y312" i="1"/>
  <c r="U312" i="1"/>
  <c r="C312" i="1"/>
  <c r="C349" i="1" s="1"/>
  <c r="Z311" i="1"/>
  <c r="Y311" i="1"/>
  <c r="U311" i="1"/>
  <c r="C311" i="1"/>
  <c r="C348" i="1" s="1"/>
  <c r="Z310" i="1"/>
  <c r="Y310" i="1"/>
  <c r="J310" i="1"/>
  <c r="C310" i="1"/>
  <c r="C347" i="1" s="1"/>
  <c r="Z309" i="1"/>
  <c r="Y309" i="1"/>
  <c r="J309" i="1"/>
  <c r="C309" i="1"/>
  <c r="C346" i="1" s="1"/>
  <c r="Z308" i="1"/>
  <c r="Y308" i="1"/>
  <c r="J308" i="1"/>
  <c r="U308" i="1"/>
  <c r="C308" i="1"/>
  <c r="C345" i="1" s="1"/>
  <c r="Z307" i="1"/>
  <c r="Y307" i="1"/>
  <c r="U307" i="1"/>
  <c r="J307" i="1"/>
  <c r="C307" i="1"/>
  <c r="C344" i="1" s="1"/>
  <c r="Z306" i="1"/>
  <c r="Y306" i="1"/>
  <c r="J306" i="1"/>
  <c r="U306" i="1"/>
  <c r="C306" i="1"/>
  <c r="C343" i="1" s="1"/>
  <c r="Z305" i="1"/>
  <c r="Y305" i="1"/>
  <c r="J305" i="1"/>
  <c r="Z304" i="1"/>
  <c r="Y304" i="1"/>
  <c r="J304" i="1"/>
  <c r="Z303" i="1"/>
  <c r="Y303" i="1"/>
  <c r="J303" i="1"/>
  <c r="Z302" i="1"/>
  <c r="Y302" i="1"/>
  <c r="J302" i="1"/>
  <c r="Z301" i="1"/>
  <c r="Y301" i="1"/>
  <c r="J301" i="1"/>
  <c r="Z300" i="1"/>
  <c r="Y300" i="1"/>
  <c r="J300" i="1"/>
  <c r="Z299" i="1"/>
  <c r="Y299" i="1"/>
  <c r="J299" i="1"/>
  <c r="F299" i="1"/>
  <c r="Z298" i="1"/>
  <c r="Y298" i="1"/>
  <c r="J298" i="1"/>
  <c r="Z297" i="1"/>
  <c r="Y297" i="1"/>
  <c r="F297" i="1"/>
  <c r="Z296" i="1"/>
  <c r="Y296" i="1"/>
  <c r="J296" i="1"/>
  <c r="Z295" i="1"/>
  <c r="Y295" i="1"/>
  <c r="U295" i="1"/>
  <c r="J295" i="1"/>
  <c r="F295" i="1"/>
  <c r="Z294" i="1"/>
  <c r="Y294" i="1"/>
  <c r="J294" i="1"/>
  <c r="U294" i="1"/>
  <c r="Z293" i="1"/>
  <c r="Y293" i="1"/>
  <c r="J293" i="1"/>
  <c r="X293" i="1"/>
  <c r="Z292" i="1"/>
  <c r="Y292" i="1"/>
  <c r="J292" i="1"/>
  <c r="U292" i="1"/>
  <c r="Z291" i="1"/>
  <c r="Y291" i="1"/>
  <c r="J291" i="1"/>
  <c r="X291" i="1"/>
  <c r="Z290" i="1"/>
  <c r="Y290" i="1"/>
  <c r="J290" i="1"/>
  <c r="U290" i="1"/>
  <c r="Z289" i="1"/>
  <c r="Y289" i="1"/>
  <c r="J289" i="1"/>
  <c r="F289" i="1"/>
  <c r="Z288" i="1"/>
  <c r="Y288" i="1"/>
  <c r="J288" i="1"/>
  <c r="Z287" i="1"/>
  <c r="Y287" i="1"/>
  <c r="J287" i="1"/>
  <c r="Z286" i="1"/>
  <c r="Y286" i="1"/>
  <c r="J286" i="1"/>
  <c r="Z285" i="1"/>
  <c r="Y285" i="1"/>
  <c r="K285" i="1"/>
  <c r="G285" i="1"/>
  <c r="F285" i="1" s="1"/>
  <c r="E270" i="1"/>
  <c r="D270" i="1"/>
  <c r="Z268" i="1"/>
  <c r="X268" i="1"/>
  <c r="Z267" i="1"/>
  <c r="C267" i="1"/>
  <c r="C305" i="1" s="1"/>
  <c r="C342" i="1" s="1"/>
  <c r="C266" i="1"/>
  <c r="C304" i="1" s="1"/>
  <c r="C341" i="1" s="1"/>
  <c r="C265" i="1"/>
  <c r="C303" i="1" s="1"/>
  <c r="C340" i="1" s="1"/>
  <c r="T264" i="1"/>
  <c r="S264" i="1"/>
  <c r="R264" i="1"/>
  <c r="Q264" i="1"/>
  <c r="P264" i="1" s="1"/>
  <c r="O264" i="1"/>
  <c r="M264" i="1"/>
  <c r="L264" i="1" s="1"/>
  <c r="J264" i="1"/>
  <c r="H264" i="1"/>
  <c r="C264" i="1"/>
  <c r="C302" i="1" s="1"/>
  <c r="C339" i="1" s="1"/>
  <c r="T263" i="1"/>
  <c r="S263" i="1"/>
  <c r="R263" i="1"/>
  <c r="Q263" i="1"/>
  <c r="P263" i="1" s="1"/>
  <c r="O263" i="1"/>
  <c r="M263" i="1"/>
  <c r="L263" i="1" s="1"/>
  <c r="J263" i="1"/>
  <c r="H263" i="1"/>
  <c r="C263" i="1"/>
  <c r="C301" i="1" s="1"/>
  <c r="C338" i="1" s="1"/>
  <c r="T262" i="1"/>
  <c r="S262" i="1"/>
  <c r="R262" i="1"/>
  <c r="Q262" i="1"/>
  <c r="P262" i="1" s="1"/>
  <c r="O262" i="1"/>
  <c r="M262" i="1"/>
  <c r="L262" i="1" s="1"/>
  <c r="J262" i="1"/>
  <c r="H262" i="1"/>
  <c r="C262" i="1"/>
  <c r="C300" i="1" s="1"/>
  <c r="C337" i="1" s="1"/>
  <c r="T261" i="1"/>
  <c r="S261" i="1"/>
  <c r="R261" i="1"/>
  <c r="Q261" i="1"/>
  <c r="P261" i="1" s="1"/>
  <c r="O261" i="1"/>
  <c r="M261" i="1"/>
  <c r="L261" i="1" s="1"/>
  <c r="J261" i="1"/>
  <c r="H261" i="1"/>
  <c r="C261" i="1"/>
  <c r="C299" i="1" s="1"/>
  <c r="C336" i="1" s="1"/>
  <c r="T260" i="1"/>
  <c r="S260" i="1"/>
  <c r="R260" i="1"/>
  <c r="Q260" i="1"/>
  <c r="P260" i="1" s="1"/>
  <c r="O260" i="1"/>
  <c r="M260" i="1"/>
  <c r="L260" i="1" s="1"/>
  <c r="J260" i="1"/>
  <c r="H260" i="1"/>
  <c r="C260" i="1"/>
  <c r="C298" i="1" s="1"/>
  <c r="C335" i="1" s="1"/>
  <c r="T259" i="1"/>
  <c r="S259" i="1"/>
  <c r="R259" i="1"/>
  <c r="Q259" i="1"/>
  <c r="P259" i="1" s="1"/>
  <c r="O259" i="1"/>
  <c r="M259" i="1"/>
  <c r="L259" i="1" s="1"/>
  <c r="J259" i="1"/>
  <c r="H259" i="1"/>
  <c r="T258" i="1"/>
  <c r="S258" i="1"/>
  <c r="R258" i="1"/>
  <c r="Q258" i="1"/>
  <c r="P258" i="1" s="1"/>
  <c r="O258" i="1"/>
  <c r="M258" i="1"/>
  <c r="L258" i="1" s="1"/>
  <c r="J258" i="1"/>
  <c r="H258" i="1"/>
  <c r="T257" i="1"/>
  <c r="S257" i="1"/>
  <c r="R257" i="1"/>
  <c r="Q257" i="1"/>
  <c r="P257" i="1" s="1"/>
  <c r="O257" i="1"/>
  <c r="M257" i="1"/>
  <c r="L257" i="1" s="1"/>
  <c r="J257" i="1"/>
  <c r="H257" i="1"/>
  <c r="T256" i="1"/>
  <c r="S256" i="1"/>
  <c r="R256" i="1"/>
  <c r="Q256" i="1"/>
  <c r="P256" i="1" s="1"/>
  <c r="O256" i="1"/>
  <c r="N256" i="1" s="1"/>
  <c r="M256" i="1"/>
  <c r="L256" i="1" s="1"/>
  <c r="J256" i="1"/>
  <c r="H256" i="1"/>
  <c r="F256" i="1"/>
  <c r="T255" i="1"/>
  <c r="S255" i="1"/>
  <c r="R255" i="1"/>
  <c r="Q255" i="1"/>
  <c r="P255" i="1" s="1"/>
  <c r="O255" i="1"/>
  <c r="M255" i="1"/>
  <c r="L255" i="1" s="1"/>
  <c r="J255" i="1"/>
  <c r="F255" i="1"/>
  <c r="T254" i="1"/>
  <c r="S254" i="1"/>
  <c r="R254" i="1"/>
  <c r="Q254" i="1"/>
  <c r="P254" i="1" s="1"/>
  <c r="O254" i="1"/>
  <c r="N254" i="1" s="1"/>
  <c r="M254" i="1"/>
  <c r="L254" i="1" s="1"/>
  <c r="J254" i="1"/>
  <c r="F254" i="1"/>
  <c r="T253" i="1"/>
  <c r="S253" i="1"/>
  <c r="R253" i="1"/>
  <c r="Q253" i="1"/>
  <c r="P253" i="1" s="1"/>
  <c r="O253" i="1"/>
  <c r="M253" i="1"/>
  <c r="L253" i="1" s="1"/>
  <c r="J253" i="1"/>
  <c r="T252" i="1"/>
  <c r="S252" i="1"/>
  <c r="R252" i="1"/>
  <c r="Q252" i="1"/>
  <c r="P252" i="1" s="1"/>
  <c r="O252" i="1"/>
  <c r="M252" i="1"/>
  <c r="L252" i="1" s="1"/>
  <c r="J252" i="1"/>
  <c r="F252" i="1"/>
  <c r="T251" i="1"/>
  <c r="S251" i="1"/>
  <c r="R251" i="1"/>
  <c r="Q251" i="1"/>
  <c r="P251" i="1" s="1"/>
  <c r="O251" i="1"/>
  <c r="M251" i="1"/>
  <c r="L251" i="1" s="1"/>
  <c r="J251" i="1"/>
  <c r="H251" i="1"/>
  <c r="T250" i="1"/>
  <c r="S250" i="1"/>
  <c r="R250" i="1"/>
  <c r="Q250" i="1"/>
  <c r="P250" i="1" s="1"/>
  <c r="O250" i="1"/>
  <c r="M250" i="1"/>
  <c r="L250" i="1" s="1"/>
  <c r="J250" i="1"/>
  <c r="F250" i="1"/>
  <c r="T249" i="1"/>
  <c r="S249" i="1"/>
  <c r="R249" i="1"/>
  <c r="Q249" i="1"/>
  <c r="P249" i="1" s="1"/>
  <c r="O249" i="1"/>
  <c r="M249" i="1"/>
  <c r="L249" i="1" s="1"/>
  <c r="J249" i="1"/>
  <c r="H249" i="1"/>
  <c r="T248" i="1"/>
  <c r="S248" i="1"/>
  <c r="R248" i="1"/>
  <c r="Q248" i="1"/>
  <c r="P248" i="1" s="1"/>
  <c r="O248" i="1"/>
  <c r="M248" i="1"/>
  <c r="L248" i="1" s="1"/>
  <c r="J248" i="1"/>
  <c r="F248" i="1"/>
  <c r="T247" i="1"/>
  <c r="S247" i="1"/>
  <c r="R247" i="1"/>
  <c r="Q247" i="1"/>
  <c r="P247" i="1" s="1"/>
  <c r="O247" i="1"/>
  <c r="N247" i="1" s="1"/>
  <c r="M247" i="1"/>
  <c r="L247" i="1" s="1"/>
  <c r="J247" i="1"/>
  <c r="H247" i="1"/>
  <c r="T246" i="1"/>
  <c r="S246" i="1"/>
  <c r="R246" i="1"/>
  <c r="Q246" i="1"/>
  <c r="P246" i="1" s="1"/>
  <c r="O246" i="1"/>
  <c r="M246" i="1"/>
  <c r="L246" i="1" s="1"/>
  <c r="J246" i="1"/>
  <c r="F246" i="1"/>
  <c r="T245" i="1"/>
  <c r="S245" i="1"/>
  <c r="R245" i="1"/>
  <c r="Q245" i="1"/>
  <c r="P245" i="1" s="1"/>
  <c r="O245" i="1"/>
  <c r="M245" i="1"/>
  <c r="L245" i="1" s="1"/>
  <c r="J245" i="1"/>
  <c r="H245" i="1"/>
  <c r="T244" i="1"/>
  <c r="S244" i="1"/>
  <c r="R244" i="1"/>
  <c r="Q244" i="1"/>
  <c r="P244" i="1" s="1"/>
  <c r="O244" i="1"/>
  <c r="N244" i="1" s="1"/>
  <c r="M244" i="1"/>
  <c r="L244" i="1" s="1"/>
  <c r="J244" i="1"/>
  <c r="H244" i="1"/>
  <c r="F244" i="1"/>
  <c r="T243" i="1"/>
  <c r="S243" i="1"/>
  <c r="R243" i="1"/>
  <c r="Q243" i="1"/>
  <c r="P243" i="1" s="1"/>
  <c r="O243" i="1"/>
  <c r="M243" i="1"/>
  <c r="L243" i="1" s="1"/>
  <c r="J243" i="1"/>
  <c r="H243" i="1"/>
  <c r="T242" i="1"/>
  <c r="S242" i="1"/>
  <c r="R242" i="1"/>
  <c r="Q242" i="1"/>
  <c r="P242" i="1" s="1"/>
  <c r="O242" i="1"/>
  <c r="M242" i="1"/>
  <c r="L242" i="1" s="1"/>
  <c r="J242" i="1"/>
  <c r="F242" i="1"/>
  <c r="T241" i="1"/>
  <c r="S241" i="1"/>
  <c r="R241" i="1"/>
  <c r="Q241" i="1"/>
  <c r="P241" i="1" s="1"/>
  <c r="O241" i="1"/>
  <c r="N241" i="1" s="1"/>
  <c r="M241" i="1"/>
  <c r="L241" i="1" s="1"/>
  <c r="J241" i="1"/>
  <c r="H241" i="1"/>
  <c r="F241" i="1"/>
  <c r="T240" i="1"/>
  <c r="S240" i="1"/>
  <c r="R240" i="1"/>
  <c r="Q240" i="1"/>
  <c r="P240" i="1" s="1"/>
  <c r="O240" i="1"/>
  <c r="M240" i="1"/>
  <c r="L240" i="1" s="1"/>
  <c r="J240" i="1"/>
  <c r="H240" i="1"/>
  <c r="T239" i="1"/>
  <c r="S239" i="1"/>
  <c r="R239" i="1"/>
  <c r="Q239" i="1"/>
  <c r="P239" i="1" s="1"/>
  <c r="O239" i="1"/>
  <c r="N239" i="1" s="1"/>
  <c r="M239" i="1"/>
  <c r="K239" i="1"/>
  <c r="I239" i="1"/>
  <c r="G239" i="1"/>
  <c r="K223" i="1"/>
  <c r="J223" i="1"/>
  <c r="Z221" i="1"/>
  <c r="I193" i="7"/>
  <c r="H193" i="7" s="1"/>
  <c r="C220" i="1"/>
  <c r="C259" i="1" s="1"/>
  <c r="C297" i="1" s="1"/>
  <c r="C334" i="1" s="1"/>
  <c r="Z219" i="1"/>
  <c r="I191" i="7"/>
  <c r="H191" i="7" s="1"/>
  <c r="C219" i="1"/>
  <c r="C258" i="1" s="1"/>
  <c r="C296" i="1" s="1"/>
  <c r="C333" i="1" s="1"/>
  <c r="Z218" i="1"/>
  <c r="C218" i="1"/>
  <c r="C257" i="1" s="1"/>
  <c r="C295" i="1" s="1"/>
  <c r="C332" i="1" s="1"/>
  <c r="Y217" i="1"/>
  <c r="P217" i="1"/>
  <c r="Z217" i="1"/>
  <c r="M217" i="1"/>
  <c r="L217" i="1" s="1"/>
  <c r="H217" i="1"/>
  <c r="C217" i="1"/>
  <c r="C256" i="1" s="1"/>
  <c r="C294" i="1" s="1"/>
  <c r="C331" i="1" s="1"/>
  <c r="P216" i="1"/>
  <c r="Z216" i="1"/>
  <c r="L216" i="1"/>
  <c r="H216" i="1"/>
  <c r="F216" i="1"/>
  <c r="C216" i="1"/>
  <c r="C255" i="1" s="1"/>
  <c r="C293" i="1" s="1"/>
  <c r="P215" i="1"/>
  <c r="Z215" i="1"/>
  <c r="M215" i="1"/>
  <c r="L215" i="1" s="1"/>
  <c r="H215" i="1"/>
  <c r="F215" i="1"/>
  <c r="C215" i="1"/>
  <c r="C254" i="1" s="1"/>
  <c r="C292" i="1" s="1"/>
  <c r="R214" i="1"/>
  <c r="P214" i="1"/>
  <c r="Z214" i="1"/>
  <c r="L214" i="1"/>
  <c r="H214" i="1"/>
  <c r="F214" i="1"/>
  <c r="C214" i="1"/>
  <c r="C253" i="1" s="1"/>
  <c r="C291" i="1" s="1"/>
  <c r="P213" i="1"/>
  <c r="Z213" i="1"/>
  <c r="M213" i="1"/>
  <c r="L213" i="1" s="1"/>
  <c r="H213" i="1"/>
  <c r="F213" i="1"/>
  <c r="C213" i="1"/>
  <c r="C252" i="1" s="1"/>
  <c r="C290" i="1" s="1"/>
  <c r="T212" i="1"/>
  <c r="R212" i="1"/>
  <c r="P212" i="1"/>
  <c r="Z212" i="1"/>
  <c r="M212" i="1"/>
  <c r="L212" i="1" s="1"/>
  <c r="H212" i="1"/>
  <c r="F212" i="1"/>
  <c r="T211" i="1"/>
  <c r="S211" i="1"/>
  <c r="R211" i="1"/>
  <c r="P211" i="1"/>
  <c r="O211" i="1"/>
  <c r="Z211" i="1" s="1"/>
  <c r="M211" i="1"/>
  <c r="I211" i="1"/>
  <c r="H211" i="1" s="1"/>
  <c r="G211" i="1"/>
  <c r="F211" i="1" s="1"/>
  <c r="E211" i="1"/>
  <c r="T210" i="1"/>
  <c r="S210" i="1"/>
  <c r="R210" i="1"/>
  <c r="P210" i="1"/>
  <c r="O210" i="1"/>
  <c r="Z210" i="1" s="1"/>
  <c r="M210" i="1"/>
  <c r="L210" i="1" s="1"/>
  <c r="I210" i="1"/>
  <c r="H210" i="1" s="1"/>
  <c r="G210" i="1"/>
  <c r="E210" i="1"/>
  <c r="T209" i="1"/>
  <c r="S209" i="1"/>
  <c r="R209" i="1"/>
  <c r="P209" i="1"/>
  <c r="O209" i="1"/>
  <c r="Z209" i="1" s="1"/>
  <c r="M209" i="1"/>
  <c r="L209" i="1" s="1"/>
  <c r="I209" i="1"/>
  <c r="H209" i="1" s="1"/>
  <c r="G209" i="1"/>
  <c r="F209" i="1" s="1"/>
  <c r="E209" i="1"/>
  <c r="T208" i="1"/>
  <c r="S208" i="1"/>
  <c r="R208" i="1"/>
  <c r="P208" i="1"/>
  <c r="O208" i="1"/>
  <c r="Z208" i="1" s="1"/>
  <c r="M208" i="1"/>
  <c r="L208" i="1" s="1"/>
  <c r="I208" i="1"/>
  <c r="H208" i="1" s="1"/>
  <c r="G208" i="1"/>
  <c r="F208" i="1" s="1"/>
  <c r="T207" i="1"/>
  <c r="S207" i="1"/>
  <c r="R207" i="1"/>
  <c r="P207" i="1"/>
  <c r="O207" i="1"/>
  <c r="Z207" i="1" s="1"/>
  <c r="M207" i="1"/>
  <c r="L207" i="1" s="1"/>
  <c r="I207" i="1"/>
  <c r="H207" i="1" s="1"/>
  <c r="G207" i="1"/>
  <c r="F207" i="1" s="1"/>
  <c r="E207" i="1"/>
  <c r="T206" i="1"/>
  <c r="S206" i="1"/>
  <c r="R206" i="1"/>
  <c r="P206" i="1"/>
  <c r="O206" i="1"/>
  <c r="Z206" i="1" s="1"/>
  <c r="M206" i="1"/>
  <c r="L206" i="1" s="1"/>
  <c r="I206" i="1"/>
  <c r="H206" i="1" s="1"/>
  <c r="G206" i="1"/>
  <c r="F206" i="1" s="1"/>
  <c r="E206" i="1"/>
  <c r="T205" i="1"/>
  <c r="S205" i="1"/>
  <c r="R205" i="1"/>
  <c r="P205" i="1"/>
  <c r="O205" i="1"/>
  <c r="Z205" i="1" s="1"/>
  <c r="M205" i="1"/>
  <c r="L205" i="1" s="1"/>
  <c r="I205" i="1"/>
  <c r="H205" i="1" s="1"/>
  <c r="G205" i="1"/>
  <c r="F205" i="1" s="1"/>
  <c r="E205" i="1"/>
  <c r="T204" i="1"/>
  <c r="S204" i="1"/>
  <c r="R204" i="1"/>
  <c r="P204" i="1"/>
  <c r="O204" i="1"/>
  <c r="Z204" i="1" s="1"/>
  <c r="M204" i="1"/>
  <c r="L204" i="1" s="1"/>
  <c r="I204" i="1"/>
  <c r="H204" i="1" s="1"/>
  <c r="G204" i="1"/>
  <c r="F204" i="1" s="1"/>
  <c r="E204" i="1"/>
  <c r="T203" i="1"/>
  <c r="S203" i="1"/>
  <c r="R203" i="1"/>
  <c r="P203" i="1"/>
  <c r="O203" i="1"/>
  <c r="Z203" i="1" s="1"/>
  <c r="M203" i="1"/>
  <c r="L203" i="1" s="1"/>
  <c r="I203" i="1"/>
  <c r="H203" i="1" s="1"/>
  <c r="F203" i="1"/>
  <c r="E203" i="1"/>
  <c r="X203" i="1" s="1"/>
  <c r="T202" i="1"/>
  <c r="S202" i="1"/>
  <c r="R202" i="1"/>
  <c r="P202" i="1"/>
  <c r="O202" i="1"/>
  <c r="Z202" i="1" s="1"/>
  <c r="M202" i="1"/>
  <c r="L202" i="1" s="1"/>
  <c r="I202" i="1"/>
  <c r="H202" i="1" s="1"/>
  <c r="F202" i="1"/>
  <c r="E202" i="1"/>
  <c r="X202" i="1" s="1"/>
  <c r="T201" i="1"/>
  <c r="S201" i="1"/>
  <c r="R201" i="1"/>
  <c r="P201" i="1"/>
  <c r="O201" i="1"/>
  <c r="M201" i="1"/>
  <c r="L201" i="1" s="1"/>
  <c r="I201" i="1"/>
  <c r="H201" i="1" s="1"/>
  <c r="G201" i="1"/>
  <c r="F201" i="1" s="1"/>
  <c r="E201" i="1"/>
  <c r="R200" i="1"/>
  <c r="P200" i="1"/>
  <c r="O200" i="1"/>
  <c r="M200" i="1"/>
  <c r="L200" i="1" s="1"/>
  <c r="I200" i="1"/>
  <c r="H200" i="1" s="1"/>
  <c r="G200" i="1"/>
  <c r="F200" i="1" s="1"/>
  <c r="E200" i="1"/>
  <c r="R199" i="1"/>
  <c r="P199" i="1"/>
  <c r="O199" i="1"/>
  <c r="Z199" i="1" s="1"/>
  <c r="M199" i="1"/>
  <c r="L199" i="1" s="1"/>
  <c r="I199" i="1"/>
  <c r="H199" i="1" s="1"/>
  <c r="G199" i="1"/>
  <c r="F199" i="1" s="1"/>
  <c r="E199" i="1"/>
  <c r="R198" i="1"/>
  <c r="P198" i="1"/>
  <c r="O198" i="1"/>
  <c r="Z198" i="1" s="1"/>
  <c r="M198" i="1"/>
  <c r="L198" i="1" s="1"/>
  <c r="I198" i="1"/>
  <c r="H198" i="1" s="1"/>
  <c r="G198" i="1"/>
  <c r="F198" i="1" s="1"/>
  <c r="E198" i="1"/>
  <c r="R197" i="1"/>
  <c r="P197" i="1"/>
  <c r="O197" i="1"/>
  <c r="Z197" i="1" s="1"/>
  <c r="M197" i="1"/>
  <c r="L197" i="1" s="1"/>
  <c r="I197" i="1"/>
  <c r="H197" i="1" s="1"/>
  <c r="G197" i="1"/>
  <c r="F197" i="1" s="1"/>
  <c r="E197" i="1"/>
  <c r="D197" i="1" s="1"/>
  <c r="R196" i="1"/>
  <c r="P196" i="1"/>
  <c r="O196" i="1"/>
  <c r="M196" i="1"/>
  <c r="L196" i="1" s="1"/>
  <c r="I196" i="1"/>
  <c r="H196" i="1" s="1"/>
  <c r="F196" i="1"/>
  <c r="E196" i="1"/>
  <c r="AD195" i="1"/>
  <c r="R195" i="1"/>
  <c r="P195" i="1"/>
  <c r="O195" i="1"/>
  <c r="Z195" i="1" s="1"/>
  <c r="M195" i="1"/>
  <c r="L195" i="1" s="1"/>
  <c r="I195" i="1"/>
  <c r="H195" i="1" s="1"/>
  <c r="G195" i="1"/>
  <c r="F195" i="1" s="1"/>
  <c r="E195" i="1"/>
  <c r="R194" i="1"/>
  <c r="P194" i="1"/>
  <c r="O194" i="1"/>
  <c r="Z194" i="1" s="1"/>
  <c r="M194" i="1"/>
  <c r="L194" i="1" s="1"/>
  <c r="I194" i="1"/>
  <c r="H194" i="1" s="1"/>
  <c r="G194" i="1"/>
  <c r="F194" i="1" s="1"/>
  <c r="E194" i="1"/>
  <c r="D194" i="1" s="1"/>
  <c r="R193" i="1"/>
  <c r="P193" i="1"/>
  <c r="O193" i="1"/>
  <c r="Z193" i="1" s="1"/>
  <c r="M193" i="1"/>
  <c r="L193" i="1" s="1"/>
  <c r="I193" i="1"/>
  <c r="H193" i="1" s="1"/>
  <c r="G193" i="1"/>
  <c r="F193" i="1" s="1"/>
  <c r="E193" i="1"/>
  <c r="R192" i="1"/>
  <c r="Q192" i="1"/>
  <c r="P192" i="1" s="1"/>
  <c r="O192" i="1"/>
  <c r="N192" i="1" s="1"/>
  <c r="M192" i="1"/>
  <c r="L192" i="1" s="1"/>
  <c r="I192" i="1"/>
  <c r="H192" i="1" s="1"/>
  <c r="G192" i="1"/>
  <c r="F192" i="1" s="1"/>
  <c r="E192" i="1"/>
  <c r="D192" i="1" s="1"/>
  <c r="I177" i="1"/>
  <c r="Y175" i="1"/>
  <c r="Z174" i="1"/>
  <c r="C174" i="1"/>
  <c r="C212" i="1" s="1"/>
  <c r="C251" i="1" s="1"/>
  <c r="C289" i="1" s="1"/>
  <c r="Y173" i="1"/>
  <c r="C173" i="1"/>
  <c r="C211" i="1" s="1"/>
  <c r="C250" i="1" s="1"/>
  <c r="C288" i="1" s="1"/>
  <c r="C172" i="1"/>
  <c r="C210" i="1" s="1"/>
  <c r="C249" i="1" s="1"/>
  <c r="C287" i="1" s="1"/>
  <c r="T171" i="1"/>
  <c r="S171" i="1"/>
  <c r="R171" i="1"/>
  <c r="P171" i="1"/>
  <c r="O171" i="1"/>
  <c r="M171" i="1"/>
  <c r="L171" i="1" s="1"/>
  <c r="H171" i="1"/>
  <c r="F171" i="1"/>
  <c r="D171" i="1"/>
  <c r="E150" i="7" s="1"/>
  <c r="C171" i="1"/>
  <c r="C209" i="1" s="1"/>
  <c r="C248" i="1" s="1"/>
  <c r="C286" i="1" s="1"/>
  <c r="T170" i="1"/>
  <c r="S170" i="1"/>
  <c r="R170" i="1"/>
  <c r="P170" i="1"/>
  <c r="O170" i="1"/>
  <c r="N170" i="1" s="1"/>
  <c r="M170" i="1"/>
  <c r="L170" i="1" s="1"/>
  <c r="J170" i="1"/>
  <c r="Q149" i="7" s="1"/>
  <c r="P149" i="7" s="1"/>
  <c r="H170" i="1"/>
  <c r="F170" i="1"/>
  <c r="I149" i="7" s="1"/>
  <c r="H149" i="7" s="1"/>
  <c r="C170" i="1"/>
  <c r="C208" i="1" s="1"/>
  <c r="C247" i="1" s="1"/>
  <c r="C285" i="1" s="1"/>
  <c r="T169" i="1"/>
  <c r="S169" i="1"/>
  <c r="R169" i="1"/>
  <c r="P169" i="1"/>
  <c r="O169" i="1"/>
  <c r="N169" i="1" s="1"/>
  <c r="M169" i="1"/>
  <c r="L169" i="1" s="1"/>
  <c r="J169" i="1"/>
  <c r="Q148" i="7" s="1"/>
  <c r="P148" i="7" s="1"/>
  <c r="H169" i="1"/>
  <c r="F169" i="1"/>
  <c r="I148" i="7" s="1"/>
  <c r="H148" i="7" s="1"/>
  <c r="D169" i="1"/>
  <c r="C169" i="1"/>
  <c r="C207" i="1" s="1"/>
  <c r="C246" i="1" s="1"/>
  <c r="T168" i="1"/>
  <c r="S168" i="1"/>
  <c r="R168" i="1"/>
  <c r="P168" i="1"/>
  <c r="O168" i="1"/>
  <c r="N168" i="1" s="1"/>
  <c r="M168" i="1"/>
  <c r="L168" i="1" s="1"/>
  <c r="J168" i="1"/>
  <c r="H168" i="1"/>
  <c r="F168" i="1"/>
  <c r="C168" i="1"/>
  <c r="C206" i="1" s="1"/>
  <c r="C245" i="1" s="1"/>
  <c r="T167" i="1"/>
  <c r="S167" i="1"/>
  <c r="R167" i="1"/>
  <c r="P167" i="1"/>
  <c r="O167" i="1"/>
  <c r="M167" i="1"/>
  <c r="L167" i="1" s="1"/>
  <c r="J167" i="1"/>
  <c r="H167" i="1"/>
  <c r="F167" i="1"/>
  <c r="D167" i="1"/>
  <c r="C167" i="1"/>
  <c r="C205" i="1" s="1"/>
  <c r="C244" i="1" s="1"/>
  <c r="T166" i="1"/>
  <c r="S166" i="1"/>
  <c r="R166" i="1"/>
  <c r="P166" i="1"/>
  <c r="O166" i="1"/>
  <c r="N166" i="1" s="1"/>
  <c r="M166" i="1"/>
  <c r="L166" i="1" s="1"/>
  <c r="J166" i="1"/>
  <c r="H166" i="1"/>
  <c r="F166" i="1"/>
  <c r="T165" i="1"/>
  <c r="S165" i="1"/>
  <c r="R165" i="1"/>
  <c r="P165" i="1"/>
  <c r="O165" i="1"/>
  <c r="N165" i="1" s="1"/>
  <c r="M165" i="1"/>
  <c r="L165" i="1" s="1"/>
  <c r="J165" i="1"/>
  <c r="H165" i="1"/>
  <c r="F165" i="1"/>
  <c r="I144" i="7" s="1"/>
  <c r="H144" i="7" s="1"/>
  <c r="D165" i="1"/>
  <c r="T164" i="1"/>
  <c r="S164" i="1"/>
  <c r="R164" i="1"/>
  <c r="P164" i="1"/>
  <c r="O164" i="1"/>
  <c r="M164" i="1"/>
  <c r="L164" i="1" s="1"/>
  <c r="J164" i="1"/>
  <c r="H164" i="1"/>
  <c r="F164" i="1"/>
  <c r="T163" i="1"/>
  <c r="S163" i="1"/>
  <c r="R163" i="1"/>
  <c r="P163" i="1"/>
  <c r="O163" i="1"/>
  <c r="M163" i="1"/>
  <c r="L163" i="1" s="1"/>
  <c r="J163" i="1"/>
  <c r="H163" i="1"/>
  <c r="F163" i="1"/>
  <c r="D163" i="1"/>
  <c r="T162" i="1"/>
  <c r="S162" i="1"/>
  <c r="R162" i="1"/>
  <c r="P162" i="1"/>
  <c r="O162" i="1"/>
  <c r="N162" i="1" s="1"/>
  <c r="M162" i="1"/>
  <c r="L162" i="1" s="1"/>
  <c r="J162" i="1"/>
  <c r="Q141" i="7" s="1"/>
  <c r="P141" i="7" s="1"/>
  <c r="H162" i="1"/>
  <c r="F162" i="1"/>
  <c r="T161" i="1"/>
  <c r="S161" i="1"/>
  <c r="R161" i="1"/>
  <c r="P161" i="1"/>
  <c r="O161" i="1"/>
  <c r="N161" i="1" s="1"/>
  <c r="M161" i="1"/>
  <c r="L161" i="1" s="1"/>
  <c r="J161" i="1"/>
  <c r="Q140" i="7" s="1"/>
  <c r="P140" i="7" s="1"/>
  <c r="H161" i="1"/>
  <c r="F161" i="1"/>
  <c r="I140" i="7" s="1"/>
  <c r="H140" i="7" s="1"/>
  <c r="D161" i="1"/>
  <c r="T160" i="1"/>
  <c r="S160" i="1"/>
  <c r="R160" i="1"/>
  <c r="P160" i="1"/>
  <c r="O160" i="1"/>
  <c r="Z160" i="1" s="1"/>
  <c r="M160" i="1"/>
  <c r="L160" i="1" s="1"/>
  <c r="J160" i="1"/>
  <c r="H160" i="1"/>
  <c r="F160" i="1"/>
  <c r="T159" i="1"/>
  <c r="S159" i="1"/>
  <c r="R159" i="1"/>
  <c r="P159" i="1"/>
  <c r="O159" i="1"/>
  <c r="Z159" i="1" s="1"/>
  <c r="M159" i="1"/>
  <c r="L159" i="1" s="1"/>
  <c r="J159" i="1"/>
  <c r="H159" i="1"/>
  <c r="F159" i="1"/>
  <c r="D159" i="1"/>
  <c r="E138" i="7" s="1"/>
  <c r="T158" i="1"/>
  <c r="S158" i="1"/>
  <c r="R158" i="1"/>
  <c r="P158" i="1"/>
  <c r="O158" i="1"/>
  <c r="M158" i="1"/>
  <c r="L158" i="1" s="1"/>
  <c r="J158" i="1"/>
  <c r="Q137" i="7" s="1"/>
  <c r="P137" i="7" s="1"/>
  <c r="H158" i="1"/>
  <c r="F158" i="1"/>
  <c r="T157" i="1"/>
  <c r="S157" i="1"/>
  <c r="R157" i="1"/>
  <c r="P157" i="1"/>
  <c r="O157" i="1"/>
  <c r="M157" i="1"/>
  <c r="L157" i="1" s="1"/>
  <c r="J157" i="1"/>
  <c r="Q136" i="7" s="1"/>
  <c r="P136" i="7" s="1"/>
  <c r="H157" i="1"/>
  <c r="F157" i="1"/>
  <c r="T156" i="1"/>
  <c r="S156" i="1"/>
  <c r="R156" i="1"/>
  <c r="P156" i="1"/>
  <c r="O156" i="1"/>
  <c r="M156" i="1"/>
  <c r="L156" i="1" s="1"/>
  <c r="J156" i="1"/>
  <c r="Q135" i="7" s="1"/>
  <c r="P135" i="7" s="1"/>
  <c r="H156" i="1"/>
  <c r="F156" i="1"/>
  <c r="T155" i="1"/>
  <c r="S155" i="1"/>
  <c r="R155" i="1"/>
  <c r="P155" i="1"/>
  <c r="O155" i="1"/>
  <c r="M155" i="1"/>
  <c r="L155" i="1" s="1"/>
  <c r="J155" i="1"/>
  <c r="H155" i="1"/>
  <c r="F155" i="1"/>
  <c r="T154" i="1"/>
  <c r="S154" i="1"/>
  <c r="R154" i="1"/>
  <c r="P154" i="1"/>
  <c r="O154" i="1"/>
  <c r="M154" i="1"/>
  <c r="L154" i="1" s="1"/>
  <c r="J154" i="1"/>
  <c r="H154" i="1"/>
  <c r="F154" i="1"/>
  <c r="T153" i="1"/>
  <c r="S153" i="1"/>
  <c r="R153" i="1"/>
  <c r="P153" i="1"/>
  <c r="O153" i="1"/>
  <c r="M153" i="1"/>
  <c r="L153" i="1" s="1"/>
  <c r="J153" i="1"/>
  <c r="H153" i="1"/>
  <c r="F153" i="1"/>
  <c r="D153" i="1"/>
  <c r="E132" i="7" s="1"/>
  <c r="T152" i="1"/>
  <c r="S152" i="1"/>
  <c r="R152" i="1"/>
  <c r="P152" i="1"/>
  <c r="O152" i="1"/>
  <c r="M152" i="1"/>
  <c r="L152" i="1" s="1"/>
  <c r="J152" i="1"/>
  <c r="H152" i="1"/>
  <c r="F152" i="1"/>
  <c r="T151" i="1"/>
  <c r="S151" i="1"/>
  <c r="R151" i="1"/>
  <c r="P151" i="1"/>
  <c r="O151" i="1"/>
  <c r="M151" i="1"/>
  <c r="L151" i="1" s="1"/>
  <c r="J151" i="1"/>
  <c r="H151" i="1"/>
  <c r="F151" i="1"/>
  <c r="T150" i="1"/>
  <c r="S150" i="1"/>
  <c r="R150" i="1"/>
  <c r="P150" i="1"/>
  <c r="O150" i="1"/>
  <c r="M150" i="1"/>
  <c r="L150" i="1" s="1"/>
  <c r="J150" i="1"/>
  <c r="Q129" i="7" s="1"/>
  <c r="P129" i="7" s="1"/>
  <c r="H150" i="1"/>
  <c r="F150" i="1"/>
  <c r="T149" i="1"/>
  <c r="S149" i="1"/>
  <c r="R149" i="1"/>
  <c r="P149" i="1"/>
  <c r="O149" i="1"/>
  <c r="M149" i="1"/>
  <c r="L149" i="1" s="1"/>
  <c r="J149" i="1"/>
  <c r="Q128" i="7" s="1"/>
  <c r="P128" i="7" s="1"/>
  <c r="H149" i="1"/>
  <c r="F149" i="1"/>
  <c r="D149" i="1"/>
  <c r="T148" i="1"/>
  <c r="S148" i="1"/>
  <c r="R148" i="1"/>
  <c r="P148" i="1"/>
  <c r="O148" i="1"/>
  <c r="M148" i="1"/>
  <c r="L148" i="1" s="1"/>
  <c r="J148" i="1"/>
  <c r="H148" i="1"/>
  <c r="F148" i="1"/>
  <c r="T147" i="1"/>
  <c r="S147" i="1"/>
  <c r="R147" i="1"/>
  <c r="P147" i="1"/>
  <c r="O147" i="1"/>
  <c r="Z147" i="1" s="1"/>
  <c r="M147" i="1"/>
  <c r="L147" i="1" s="1"/>
  <c r="J147" i="1"/>
  <c r="H147" i="1"/>
  <c r="F147" i="1"/>
  <c r="D147" i="1"/>
  <c r="T146" i="1"/>
  <c r="S146" i="1"/>
  <c r="R146" i="1"/>
  <c r="Q146" i="1"/>
  <c r="O146" i="1"/>
  <c r="M146" i="1"/>
  <c r="K146" i="1"/>
  <c r="J146" i="1" s="1"/>
  <c r="H146" i="1"/>
  <c r="G146" i="1"/>
  <c r="F146" i="1" s="1"/>
  <c r="E146" i="1"/>
  <c r="T131" i="1"/>
  <c r="S131" i="1"/>
  <c r="R131" i="1"/>
  <c r="M131" i="1"/>
  <c r="E131" i="1"/>
  <c r="Y129" i="1"/>
  <c r="Y128" i="1"/>
  <c r="C128" i="1"/>
  <c r="C166" i="1" s="1"/>
  <c r="C204" i="1" s="1"/>
  <c r="C243" i="1" s="1"/>
  <c r="Y127" i="1"/>
  <c r="C127" i="1"/>
  <c r="C165" i="1" s="1"/>
  <c r="C203" i="1" s="1"/>
  <c r="C242" i="1" s="1"/>
  <c r="Y126" i="1"/>
  <c r="C126" i="1"/>
  <c r="C164" i="1" s="1"/>
  <c r="C202" i="1" s="1"/>
  <c r="C241" i="1" s="1"/>
  <c r="Y125" i="1"/>
  <c r="P125" i="1"/>
  <c r="O125" i="1"/>
  <c r="L125" i="1"/>
  <c r="J125" i="1"/>
  <c r="H125" i="1"/>
  <c r="D125" i="1"/>
  <c r="C125" i="1"/>
  <c r="C163" i="1" s="1"/>
  <c r="C201" i="1" s="1"/>
  <c r="C240" i="1" s="1"/>
  <c r="Y124" i="1"/>
  <c r="P124" i="1"/>
  <c r="O124" i="1"/>
  <c r="L124" i="1"/>
  <c r="J124" i="1"/>
  <c r="H124" i="1"/>
  <c r="D124" i="1"/>
  <c r="C124" i="1"/>
  <c r="C162" i="1" s="1"/>
  <c r="C200" i="1" s="1"/>
  <c r="C239" i="1" s="1"/>
  <c r="Y123" i="1"/>
  <c r="P123" i="1"/>
  <c r="O123" i="1"/>
  <c r="L123" i="1"/>
  <c r="J123" i="1"/>
  <c r="H123" i="1"/>
  <c r="M108" i="7" s="1"/>
  <c r="L108" i="7" s="1"/>
  <c r="F123" i="1"/>
  <c r="D123" i="1"/>
  <c r="C123" i="1"/>
  <c r="C161" i="1" s="1"/>
  <c r="C199" i="1" s="1"/>
  <c r="Y122" i="1"/>
  <c r="P122" i="1"/>
  <c r="O122" i="1"/>
  <c r="L122" i="1"/>
  <c r="J122" i="1"/>
  <c r="H122" i="1"/>
  <c r="D122" i="1"/>
  <c r="C122" i="1"/>
  <c r="C160" i="1" s="1"/>
  <c r="C198" i="1" s="1"/>
  <c r="Y121" i="1"/>
  <c r="P121" i="1"/>
  <c r="O121" i="1"/>
  <c r="L121" i="1"/>
  <c r="J121" i="1"/>
  <c r="H121" i="1"/>
  <c r="M106" i="7" s="1"/>
  <c r="L106" i="7" s="1"/>
  <c r="F121" i="1"/>
  <c r="D121" i="1"/>
  <c r="C121" i="1"/>
  <c r="C159" i="1" s="1"/>
  <c r="C197" i="1" s="1"/>
  <c r="Y120" i="1"/>
  <c r="P120" i="1"/>
  <c r="O120" i="1"/>
  <c r="L120" i="1"/>
  <c r="J120" i="1"/>
  <c r="H120" i="1"/>
  <c r="D120" i="1"/>
  <c r="Y119" i="1"/>
  <c r="P119" i="1"/>
  <c r="O119" i="1"/>
  <c r="Z119" i="1" s="1"/>
  <c r="L119" i="1"/>
  <c r="J119" i="1"/>
  <c r="H119" i="1"/>
  <c r="M104" i="7" s="1"/>
  <c r="L104" i="7" s="1"/>
  <c r="F119" i="1"/>
  <c r="D119" i="1"/>
  <c r="Y118" i="1"/>
  <c r="P118" i="1"/>
  <c r="O118" i="1"/>
  <c r="N118" i="1" s="1"/>
  <c r="L118" i="1"/>
  <c r="J118" i="1"/>
  <c r="H118" i="1"/>
  <c r="D118" i="1"/>
  <c r="Y117" i="1"/>
  <c r="P117" i="1"/>
  <c r="O117" i="1"/>
  <c r="L117" i="1"/>
  <c r="J117" i="1"/>
  <c r="H117" i="1"/>
  <c r="M102" i="7" s="1"/>
  <c r="L102" i="7" s="1"/>
  <c r="F117" i="1"/>
  <c r="D117" i="1"/>
  <c r="Y116" i="1"/>
  <c r="P116" i="1"/>
  <c r="O116" i="1"/>
  <c r="N116" i="1" s="1"/>
  <c r="L116" i="1"/>
  <c r="J116" i="1"/>
  <c r="H116" i="1"/>
  <c r="D116" i="1"/>
  <c r="Y115" i="1"/>
  <c r="P115" i="1"/>
  <c r="O115" i="1"/>
  <c r="Z115" i="1" s="1"/>
  <c r="L115" i="1"/>
  <c r="J115" i="1"/>
  <c r="H115" i="1"/>
  <c r="M100" i="7" s="1"/>
  <c r="L100" i="7" s="1"/>
  <c r="F115" i="1"/>
  <c r="D115" i="1"/>
  <c r="Y114" i="1"/>
  <c r="P114" i="1"/>
  <c r="O114" i="1"/>
  <c r="L114" i="1"/>
  <c r="J114" i="1"/>
  <c r="H114" i="1"/>
  <c r="D114" i="1"/>
  <c r="Y113" i="1"/>
  <c r="P113" i="1"/>
  <c r="O113" i="1"/>
  <c r="N113" i="1" s="1"/>
  <c r="L113" i="1"/>
  <c r="J113" i="1"/>
  <c r="H113" i="1"/>
  <c r="M98" i="7" s="1"/>
  <c r="L98" i="7" s="1"/>
  <c r="D113" i="1"/>
  <c r="Y112" i="1"/>
  <c r="P112" i="1"/>
  <c r="O112" i="1"/>
  <c r="Z112" i="1" s="1"/>
  <c r="L112" i="1"/>
  <c r="J112" i="1"/>
  <c r="H112" i="1"/>
  <c r="D112" i="1"/>
  <c r="Y111" i="1"/>
  <c r="P111" i="1"/>
  <c r="O111" i="1"/>
  <c r="Z111" i="1" s="1"/>
  <c r="L111" i="1"/>
  <c r="J111" i="1"/>
  <c r="H111" i="1"/>
  <c r="M96" i="7" s="1"/>
  <c r="L96" i="7" s="1"/>
  <c r="D111" i="1"/>
  <c r="Y110" i="1"/>
  <c r="P110" i="1"/>
  <c r="O110" i="1"/>
  <c r="Z110" i="1" s="1"/>
  <c r="L110" i="1"/>
  <c r="J110" i="1"/>
  <c r="Q95" i="7" s="1"/>
  <c r="P95" i="7" s="1"/>
  <c r="H110" i="1"/>
  <c r="D110" i="1"/>
  <c r="Y109" i="1"/>
  <c r="P109" i="1"/>
  <c r="O109" i="1"/>
  <c r="N109" i="1" s="1"/>
  <c r="L109" i="1"/>
  <c r="J109" i="1"/>
  <c r="H109" i="1"/>
  <c r="M94" i="7" s="1"/>
  <c r="L94" i="7" s="1"/>
  <c r="D109" i="1"/>
  <c r="Y108" i="1"/>
  <c r="P108" i="1"/>
  <c r="O108" i="1"/>
  <c r="L108" i="1"/>
  <c r="J108" i="1"/>
  <c r="H108" i="1"/>
  <c r="D108" i="1"/>
  <c r="Y107" i="1"/>
  <c r="P107" i="1"/>
  <c r="O107" i="1"/>
  <c r="N107" i="1" s="1"/>
  <c r="L107" i="1"/>
  <c r="J107" i="1"/>
  <c r="H107" i="1"/>
  <c r="M92" i="7" s="1"/>
  <c r="L92" i="7" s="1"/>
  <c r="F107" i="1"/>
  <c r="D107" i="1"/>
  <c r="Y106" i="1"/>
  <c r="P106" i="1"/>
  <c r="O106" i="1"/>
  <c r="N106" i="1" s="1"/>
  <c r="L106" i="1"/>
  <c r="J106" i="1"/>
  <c r="H106" i="1"/>
  <c r="D106" i="1"/>
  <c r="Y105" i="1"/>
  <c r="P105" i="1"/>
  <c r="O105" i="1"/>
  <c r="Z105" i="1" s="1"/>
  <c r="L105" i="1"/>
  <c r="J105" i="1"/>
  <c r="H105" i="1"/>
  <c r="M90" i="7" s="1"/>
  <c r="L90" i="7" s="1"/>
  <c r="D105" i="1"/>
  <c r="Y104" i="1"/>
  <c r="P104" i="1"/>
  <c r="O104" i="1"/>
  <c r="N104" i="1" s="1"/>
  <c r="L104" i="1"/>
  <c r="J104" i="1"/>
  <c r="H104" i="1"/>
  <c r="D104" i="1"/>
  <c r="Y103" i="1"/>
  <c r="P103" i="1"/>
  <c r="O103" i="1"/>
  <c r="L103" i="1"/>
  <c r="J103" i="1"/>
  <c r="H103" i="1"/>
  <c r="M88" i="7" s="1"/>
  <c r="L88" i="7" s="1"/>
  <c r="D103" i="1"/>
  <c r="Y102" i="1"/>
  <c r="P102" i="1"/>
  <c r="O102" i="1"/>
  <c r="N102" i="1" s="1"/>
  <c r="L102" i="1"/>
  <c r="J102" i="1"/>
  <c r="H102" i="1"/>
  <c r="D102" i="1"/>
  <c r="Y101" i="1"/>
  <c r="P101" i="1"/>
  <c r="O101" i="1"/>
  <c r="N101" i="1" s="1"/>
  <c r="L101" i="1"/>
  <c r="J101" i="1"/>
  <c r="H101" i="1"/>
  <c r="M86" i="7" s="1"/>
  <c r="L86" i="7" s="1"/>
  <c r="D101" i="1"/>
  <c r="Y100" i="1"/>
  <c r="Q100" i="1"/>
  <c r="Q131" i="1" s="1"/>
  <c r="O100" i="1"/>
  <c r="L100" i="1"/>
  <c r="K100" i="1"/>
  <c r="J100" i="1" s="1"/>
  <c r="I100" i="1"/>
  <c r="G100" i="1"/>
  <c r="D100" i="1"/>
  <c r="K85" i="1"/>
  <c r="I85" i="1"/>
  <c r="Y84" i="1"/>
  <c r="X84" i="1"/>
  <c r="B84" i="1"/>
  <c r="B130" i="1" s="1"/>
  <c r="B176" i="1" s="1"/>
  <c r="A84" i="1"/>
  <c r="A130" i="1" s="1"/>
  <c r="A176" i="1" s="1"/>
  <c r="A269" i="1" s="1"/>
  <c r="A315" i="1" s="1"/>
  <c r="A361" i="1" s="1"/>
  <c r="X83" i="1"/>
  <c r="B83" i="1"/>
  <c r="B129" i="1" s="1"/>
  <c r="B175" i="1" s="1"/>
  <c r="B221" i="1" s="1"/>
  <c r="A83" i="1"/>
  <c r="A129" i="1" s="1"/>
  <c r="A175" i="1" s="1"/>
  <c r="A221" i="1" s="1"/>
  <c r="A268" i="1" s="1"/>
  <c r="A314" i="1" s="1"/>
  <c r="A360" i="1" s="1"/>
  <c r="C82" i="1"/>
  <c r="C120" i="1" s="1"/>
  <c r="C158" i="1" s="1"/>
  <c r="C196" i="1" s="1"/>
  <c r="B82" i="1"/>
  <c r="B128" i="1" s="1"/>
  <c r="B174" i="1" s="1"/>
  <c r="B220" i="1" s="1"/>
  <c r="A82" i="1"/>
  <c r="A128" i="1" s="1"/>
  <c r="A174" i="1" s="1"/>
  <c r="A220" i="1" s="1"/>
  <c r="A267" i="1" s="1"/>
  <c r="A313" i="1" s="1"/>
  <c r="A359" i="1" s="1"/>
  <c r="C81" i="1"/>
  <c r="C119" i="1" s="1"/>
  <c r="C157" i="1" s="1"/>
  <c r="C195" i="1" s="1"/>
  <c r="B81" i="1"/>
  <c r="B127" i="1" s="1"/>
  <c r="B173" i="1" s="1"/>
  <c r="B219" i="1" s="1"/>
  <c r="A81" i="1"/>
  <c r="A127" i="1" s="1"/>
  <c r="A173" i="1" s="1"/>
  <c r="A219" i="1" s="1"/>
  <c r="A266" i="1" s="1"/>
  <c r="A312" i="1" s="1"/>
  <c r="A358" i="1" s="1"/>
  <c r="Z80" i="1"/>
  <c r="C80" i="1"/>
  <c r="C118" i="1" s="1"/>
  <c r="C156" i="1" s="1"/>
  <c r="C194" i="1" s="1"/>
  <c r="B80" i="1"/>
  <c r="B126" i="1" s="1"/>
  <c r="B172" i="1" s="1"/>
  <c r="B218" i="1" s="1"/>
  <c r="A80" i="1"/>
  <c r="A126" i="1" s="1"/>
  <c r="A172" i="1" s="1"/>
  <c r="A218" i="1" s="1"/>
  <c r="A265" i="1" s="1"/>
  <c r="A311" i="1" s="1"/>
  <c r="A357" i="1" s="1"/>
  <c r="T79" i="1"/>
  <c r="S79" i="1"/>
  <c r="R79" i="1"/>
  <c r="Z79" i="1"/>
  <c r="C79" i="1"/>
  <c r="C117" i="1" s="1"/>
  <c r="C155" i="1" s="1"/>
  <c r="C193" i="1" s="1"/>
  <c r="B79" i="1"/>
  <c r="B125" i="1" s="1"/>
  <c r="B171" i="1" s="1"/>
  <c r="B217" i="1" s="1"/>
  <c r="A79" i="1"/>
  <c r="A125" i="1" s="1"/>
  <c r="A171" i="1" s="1"/>
  <c r="A217" i="1" s="1"/>
  <c r="A264" i="1" s="1"/>
  <c r="A310" i="1" s="1"/>
  <c r="A356" i="1" s="1"/>
  <c r="T78" i="1"/>
  <c r="S78" i="1"/>
  <c r="R78" i="1"/>
  <c r="P78" i="1"/>
  <c r="O78" i="1"/>
  <c r="M78" i="1"/>
  <c r="L78" i="1" s="1"/>
  <c r="J78" i="1"/>
  <c r="H78" i="1"/>
  <c r="G78" i="1"/>
  <c r="F78" i="1" s="1"/>
  <c r="E78" i="1"/>
  <c r="C78" i="1"/>
  <c r="C116" i="1" s="1"/>
  <c r="C154" i="1" s="1"/>
  <c r="C192" i="1" s="1"/>
  <c r="B78" i="1"/>
  <c r="B124" i="1" s="1"/>
  <c r="B170" i="1" s="1"/>
  <c r="B216" i="1" s="1"/>
  <c r="A78" i="1"/>
  <c r="A124" i="1" s="1"/>
  <c r="A170" i="1" s="1"/>
  <c r="A216" i="1" s="1"/>
  <c r="A263" i="1" s="1"/>
  <c r="A309" i="1" s="1"/>
  <c r="A355" i="1" s="1"/>
  <c r="T77" i="1"/>
  <c r="S77" i="1"/>
  <c r="R77" i="1"/>
  <c r="P77" i="1"/>
  <c r="O77" i="1"/>
  <c r="N77" i="1" s="1"/>
  <c r="M77" i="1"/>
  <c r="L77" i="1" s="1"/>
  <c r="J77" i="1"/>
  <c r="H77" i="1"/>
  <c r="G77" i="1"/>
  <c r="F77" i="1" s="1"/>
  <c r="E77" i="1"/>
  <c r="C77" i="1"/>
  <c r="C115" i="1" s="1"/>
  <c r="C153" i="1" s="1"/>
  <c r="B77" i="1"/>
  <c r="B123" i="1" s="1"/>
  <c r="B169" i="1" s="1"/>
  <c r="B215" i="1" s="1"/>
  <c r="A77" i="1"/>
  <c r="A123" i="1" s="1"/>
  <c r="A169" i="1" s="1"/>
  <c r="A215" i="1" s="1"/>
  <c r="A262" i="1" s="1"/>
  <c r="A308" i="1" s="1"/>
  <c r="A354" i="1" s="1"/>
  <c r="T76" i="1"/>
  <c r="S76" i="1"/>
  <c r="R76" i="1"/>
  <c r="P76" i="1"/>
  <c r="O76" i="1"/>
  <c r="M76" i="1"/>
  <c r="L76" i="1" s="1"/>
  <c r="J76" i="1"/>
  <c r="H76" i="1"/>
  <c r="G76" i="1"/>
  <c r="F76" i="1" s="1"/>
  <c r="E76" i="1"/>
  <c r="C76" i="1"/>
  <c r="C114" i="1" s="1"/>
  <c r="C152" i="1" s="1"/>
  <c r="B76" i="1"/>
  <c r="B122" i="1" s="1"/>
  <c r="B168" i="1" s="1"/>
  <c r="B214" i="1" s="1"/>
  <c r="A76" i="1"/>
  <c r="A122" i="1" s="1"/>
  <c r="A168" i="1" s="1"/>
  <c r="A214" i="1" s="1"/>
  <c r="A261" i="1" s="1"/>
  <c r="A307" i="1" s="1"/>
  <c r="A353" i="1" s="1"/>
  <c r="T75" i="1"/>
  <c r="S75" i="1"/>
  <c r="R75" i="1"/>
  <c r="P75" i="1"/>
  <c r="O75" i="1"/>
  <c r="N75" i="1" s="1"/>
  <c r="M75" i="1"/>
  <c r="L75" i="1" s="1"/>
  <c r="J75" i="1"/>
  <c r="H75" i="1"/>
  <c r="F75" i="1"/>
  <c r="E75" i="1"/>
  <c r="C75" i="1"/>
  <c r="C113" i="1" s="1"/>
  <c r="C151" i="1" s="1"/>
  <c r="B75" i="1"/>
  <c r="B121" i="1" s="1"/>
  <c r="B167" i="1" s="1"/>
  <c r="B213" i="1" s="1"/>
  <c r="A75" i="1"/>
  <c r="A121" i="1" s="1"/>
  <c r="A167" i="1" s="1"/>
  <c r="A213" i="1" s="1"/>
  <c r="A260" i="1" s="1"/>
  <c r="A306" i="1" s="1"/>
  <c r="A352" i="1" s="1"/>
  <c r="T74" i="1"/>
  <c r="S74" i="1"/>
  <c r="R74" i="1"/>
  <c r="P74" i="1"/>
  <c r="O74" i="1"/>
  <c r="M74" i="1"/>
  <c r="L74" i="1" s="1"/>
  <c r="J74" i="1"/>
  <c r="H74" i="1"/>
  <c r="G74" i="1"/>
  <c r="F74" i="1" s="1"/>
  <c r="E74" i="1"/>
  <c r="B74" i="1"/>
  <c r="B120" i="1" s="1"/>
  <c r="B166" i="1" s="1"/>
  <c r="B212" i="1" s="1"/>
  <c r="A74" i="1"/>
  <c r="A120" i="1" s="1"/>
  <c r="A166" i="1" s="1"/>
  <c r="A212" i="1" s="1"/>
  <c r="A259" i="1" s="1"/>
  <c r="A305" i="1" s="1"/>
  <c r="A351" i="1" s="1"/>
  <c r="T73" i="1"/>
  <c r="S73" i="1"/>
  <c r="R73" i="1"/>
  <c r="P73" i="1"/>
  <c r="O73" i="1"/>
  <c r="N73" i="1" s="1"/>
  <c r="M73" i="1"/>
  <c r="L73" i="1" s="1"/>
  <c r="J73" i="1"/>
  <c r="H73" i="1"/>
  <c r="G73" i="1"/>
  <c r="F73" i="1" s="1"/>
  <c r="E73" i="1"/>
  <c r="B73" i="1"/>
  <c r="B119" i="1" s="1"/>
  <c r="B165" i="1" s="1"/>
  <c r="B211" i="1" s="1"/>
  <c r="A73" i="1"/>
  <c r="A119" i="1" s="1"/>
  <c r="A165" i="1" s="1"/>
  <c r="A211" i="1" s="1"/>
  <c r="T72" i="1"/>
  <c r="S72" i="1"/>
  <c r="R72" i="1"/>
  <c r="P72" i="1"/>
  <c r="O72" i="1"/>
  <c r="M72" i="1"/>
  <c r="L72" i="1" s="1"/>
  <c r="J72" i="1"/>
  <c r="H72" i="1"/>
  <c r="G72" i="1"/>
  <c r="F72" i="1" s="1"/>
  <c r="E72" i="1"/>
  <c r="B72" i="1"/>
  <c r="B118" i="1" s="1"/>
  <c r="B164" i="1" s="1"/>
  <c r="B210" i="1" s="1"/>
  <c r="A72" i="1"/>
  <c r="A118" i="1" s="1"/>
  <c r="A164" i="1" s="1"/>
  <c r="A210" i="1" s="1"/>
  <c r="A257" i="1" s="1"/>
  <c r="A303" i="1" s="1"/>
  <c r="A349" i="1" s="1"/>
  <c r="T71" i="1"/>
  <c r="S71" i="1"/>
  <c r="R71" i="1"/>
  <c r="P71" i="1"/>
  <c r="O71" i="1"/>
  <c r="N71" i="1" s="1"/>
  <c r="M71" i="1"/>
  <c r="L71" i="1" s="1"/>
  <c r="J71" i="1"/>
  <c r="H71" i="1"/>
  <c r="G71" i="1"/>
  <c r="F71" i="1" s="1"/>
  <c r="E71" i="1"/>
  <c r="B71" i="1"/>
  <c r="B117" i="1" s="1"/>
  <c r="B163" i="1" s="1"/>
  <c r="B209" i="1" s="1"/>
  <c r="A71" i="1"/>
  <c r="A117" i="1" s="1"/>
  <c r="A163" i="1" s="1"/>
  <c r="A209" i="1" s="1"/>
  <c r="A256" i="1" s="1"/>
  <c r="A302" i="1" s="1"/>
  <c r="A348" i="1" s="1"/>
  <c r="T70" i="1"/>
  <c r="S70" i="1"/>
  <c r="R70" i="1"/>
  <c r="P70" i="1"/>
  <c r="O70" i="1"/>
  <c r="Z70" i="1" s="1"/>
  <c r="M70" i="1"/>
  <c r="L70" i="1" s="1"/>
  <c r="J70" i="1"/>
  <c r="H70" i="1"/>
  <c r="G70" i="1"/>
  <c r="F70" i="1" s="1"/>
  <c r="E70" i="1"/>
  <c r="B70" i="1"/>
  <c r="B116" i="1" s="1"/>
  <c r="B162" i="1" s="1"/>
  <c r="B208" i="1" s="1"/>
  <c r="A70" i="1"/>
  <c r="A116" i="1" s="1"/>
  <c r="A162" i="1" s="1"/>
  <c r="A208" i="1" s="1"/>
  <c r="A255" i="1" s="1"/>
  <c r="A301" i="1" s="1"/>
  <c r="A347" i="1" s="1"/>
  <c r="T69" i="1"/>
  <c r="S69" i="1"/>
  <c r="R69" i="1"/>
  <c r="P69" i="1"/>
  <c r="O69" i="1"/>
  <c r="N69" i="1" s="1"/>
  <c r="M69" i="1"/>
  <c r="L69" i="1" s="1"/>
  <c r="J69" i="1"/>
  <c r="H69" i="1"/>
  <c r="G69" i="1"/>
  <c r="F69" i="1" s="1"/>
  <c r="E69" i="1"/>
  <c r="B69" i="1"/>
  <c r="B115" i="1" s="1"/>
  <c r="B161" i="1" s="1"/>
  <c r="B207" i="1" s="1"/>
  <c r="A69" i="1"/>
  <c r="A115" i="1" s="1"/>
  <c r="A161" i="1" s="1"/>
  <c r="A207" i="1" s="1"/>
  <c r="A254" i="1" s="1"/>
  <c r="A300" i="1" s="1"/>
  <c r="A346" i="1" s="1"/>
  <c r="T68" i="1"/>
  <c r="S68" i="1"/>
  <c r="R68" i="1"/>
  <c r="P68" i="1"/>
  <c r="O68" i="1"/>
  <c r="Z68" i="1" s="1"/>
  <c r="M68" i="1"/>
  <c r="L68" i="1" s="1"/>
  <c r="J68" i="1"/>
  <c r="H68" i="1"/>
  <c r="G68" i="1"/>
  <c r="F68" i="1" s="1"/>
  <c r="E68" i="1"/>
  <c r="B68" i="1"/>
  <c r="B114" i="1" s="1"/>
  <c r="B160" i="1" s="1"/>
  <c r="B206" i="1" s="1"/>
  <c r="A68" i="1"/>
  <c r="A114" i="1" s="1"/>
  <c r="A160" i="1" s="1"/>
  <c r="A206" i="1" s="1"/>
  <c r="A253" i="1" s="1"/>
  <c r="A299" i="1" s="1"/>
  <c r="A345" i="1" s="1"/>
  <c r="T67" i="1"/>
  <c r="S67" i="1"/>
  <c r="R67" i="1"/>
  <c r="P67" i="1"/>
  <c r="O67" i="1"/>
  <c r="N67" i="1" s="1"/>
  <c r="M67" i="1"/>
  <c r="L67" i="1" s="1"/>
  <c r="J67" i="1"/>
  <c r="H67" i="1"/>
  <c r="G67" i="1"/>
  <c r="F67" i="1" s="1"/>
  <c r="E67" i="1"/>
  <c r="B67" i="1"/>
  <c r="B113" i="1" s="1"/>
  <c r="B159" i="1" s="1"/>
  <c r="B205" i="1" s="1"/>
  <c r="A67" i="1"/>
  <c r="A113" i="1" s="1"/>
  <c r="A159" i="1" s="1"/>
  <c r="A205" i="1" s="1"/>
  <c r="A252" i="1" s="1"/>
  <c r="A298" i="1" s="1"/>
  <c r="A344" i="1" s="1"/>
  <c r="T66" i="1"/>
  <c r="S66" i="1"/>
  <c r="R66" i="1"/>
  <c r="P66" i="1"/>
  <c r="O66" i="1"/>
  <c r="M66" i="1"/>
  <c r="L66" i="1" s="1"/>
  <c r="J66" i="1"/>
  <c r="H66" i="1"/>
  <c r="G66" i="1"/>
  <c r="F66" i="1" s="1"/>
  <c r="E66" i="1"/>
  <c r="B66" i="1"/>
  <c r="B112" i="1" s="1"/>
  <c r="B158" i="1" s="1"/>
  <c r="B204" i="1" s="1"/>
  <c r="A66" i="1"/>
  <c r="A112" i="1" s="1"/>
  <c r="A158" i="1" s="1"/>
  <c r="A204" i="1" s="1"/>
  <c r="A251" i="1" s="1"/>
  <c r="A297" i="1" s="1"/>
  <c r="A343" i="1" s="1"/>
  <c r="T65" i="1"/>
  <c r="S65" i="1"/>
  <c r="R65" i="1"/>
  <c r="P65" i="1"/>
  <c r="O65" i="1"/>
  <c r="N65" i="1" s="1"/>
  <c r="M65" i="1"/>
  <c r="L65" i="1" s="1"/>
  <c r="J65" i="1"/>
  <c r="H65" i="1"/>
  <c r="G65" i="1"/>
  <c r="F65" i="1" s="1"/>
  <c r="E65" i="1"/>
  <c r="D65" i="1" s="1"/>
  <c r="B65" i="1"/>
  <c r="B111" i="1" s="1"/>
  <c r="B157" i="1" s="1"/>
  <c r="B203" i="1" s="1"/>
  <c r="A65" i="1"/>
  <c r="A111" i="1" s="1"/>
  <c r="A157" i="1" s="1"/>
  <c r="A203" i="1" s="1"/>
  <c r="A250" i="1" s="1"/>
  <c r="A296" i="1" s="1"/>
  <c r="A342" i="1" s="1"/>
  <c r="T64" i="1"/>
  <c r="S64" i="1"/>
  <c r="R64" i="1"/>
  <c r="P64" i="1"/>
  <c r="O64" i="1"/>
  <c r="M64" i="1"/>
  <c r="L64" i="1" s="1"/>
  <c r="J64" i="1"/>
  <c r="H64" i="1"/>
  <c r="G64" i="1"/>
  <c r="F64" i="1" s="1"/>
  <c r="E64" i="1"/>
  <c r="B64" i="1"/>
  <c r="B110" i="1" s="1"/>
  <c r="B156" i="1" s="1"/>
  <c r="B202" i="1" s="1"/>
  <c r="A64" i="1"/>
  <c r="A110" i="1" s="1"/>
  <c r="A156" i="1" s="1"/>
  <c r="A202" i="1" s="1"/>
  <c r="A249" i="1" s="1"/>
  <c r="A295" i="1" s="1"/>
  <c r="A341" i="1" s="1"/>
  <c r="T63" i="1"/>
  <c r="S63" i="1"/>
  <c r="R63" i="1"/>
  <c r="P63" i="1"/>
  <c r="O63" i="1"/>
  <c r="M63" i="1"/>
  <c r="L63" i="1" s="1"/>
  <c r="J63" i="1"/>
  <c r="H63" i="1"/>
  <c r="G63" i="1"/>
  <c r="F63" i="1" s="1"/>
  <c r="E63" i="1"/>
  <c r="D63" i="1" s="1"/>
  <c r="B63" i="1"/>
  <c r="B109" i="1" s="1"/>
  <c r="B155" i="1" s="1"/>
  <c r="B201" i="1" s="1"/>
  <c r="A63" i="1"/>
  <c r="A109" i="1" s="1"/>
  <c r="A155" i="1" s="1"/>
  <c r="A201" i="1" s="1"/>
  <c r="A248" i="1" s="1"/>
  <c r="A294" i="1" s="1"/>
  <c r="A340" i="1" s="1"/>
  <c r="T62" i="1"/>
  <c r="S62" i="1"/>
  <c r="R62" i="1"/>
  <c r="P62" i="1"/>
  <c r="O62" i="1"/>
  <c r="M62" i="1"/>
  <c r="L62" i="1" s="1"/>
  <c r="J62" i="1"/>
  <c r="H62" i="1"/>
  <c r="G62" i="1"/>
  <c r="F62" i="1" s="1"/>
  <c r="E62" i="1"/>
  <c r="B62" i="1"/>
  <c r="B108" i="1" s="1"/>
  <c r="B154" i="1" s="1"/>
  <c r="B200" i="1" s="1"/>
  <c r="A62" i="1"/>
  <c r="A108" i="1" s="1"/>
  <c r="A154" i="1" s="1"/>
  <c r="A200" i="1" s="1"/>
  <c r="A247" i="1" s="1"/>
  <c r="A293" i="1" s="1"/>
  <c r="A339" i="1" s="1"/>
  <c r="T61" i="1"/>
  <c r="S61" i="1"/>
  <c r="R61" i="1"/>
  <c r="P61" i="1"/>
  <c r="O61" i="1"/>
  <c r="N61" i="1" s="1"/>
  <c r="M61" i="1"/>
  <c r="L61" i="1" s="1"/>
  <c r="J61" i="1"/>
  <c r="H61" i="1"/>
  <c r="G61" i="1"/>
  <c r="F61" i="1" s="1"/>
  <c r="E61" i="1"/>
  <c r="B61" i="1"/>
  <c r="B107" i="1" s="1"/>
  <c r="B153" i="1" s="1"/>
  <c r="B199" i="1" s="1"/>
  <c r="A61" i="1"/>
  <c r="A107" i="1" s="1"/>
  <c r="A153" i="1" s="1"/>
  <c r="A199" i="1" s="1"/>
  <c r="A246" i="1" s="1"/>
  <c r="A292" i="1" s="1"/>
  <c r="A338" i="1" s="1"/>
  <c r="T60" i="1"/>
  <c r="S60" i="1"/>
  <c r="R60" i="1"/>
  <c r="P60" i="1"/>
  <c r="O60" i="1"/>
  <c r="Z60" i="1" s="1"/>
  <c r="M60" i="1"/>
  <c r="L60" i="1" s="1"/>
  <c r="J60" i="1"/>
  <c r="H60" i="1"/>
  <c r="G60" i="1"/>
  <c r="F60" i="1" s="1"/>
  <c r="E60" i="1"/>
  <c r="B60" i="1"/>
  <c r="B106" i="1" s="1"/>
  <c r="B152" i="1" s="1"/>
  <c r="B198" i="1" s="1"/>
  <c r="A60" i="1"/>
  <c r="A106" i="1" s="1"/>
  <c r="A152" i="1" s="1"/>
  <c r="A198" i="1" s="1"/>
  <c r="A245" i="1" s="1"/>
  <c r="A291" i="1" s="1"/>
  <c r="A337" i="1" s="1"/>
  <c r="T59" i="1"/>
  <c r="S59" i="1"/>
  <c r="R59" i="1"/>
  <c r="P59" i="1"/>
  <c r="O59" i="1"/>
  <c r="N59" i="1" s="1"/>
  <c r="M59" i="1"/>
  <c r="L59" i="1" s="1"/>
  <c r="J59" i="1"/>
  <c r="H59" i="1"/>
  <c r="G59" i="1"/>
  <c r="F59" i="1" s="1"/>
  <c r="E59" i="1"/>
  <c r="B59" i="1"/>
  <c r="B105" i="1" s="1"/>
  <c r="B151" i="1" s="1"/>
  <c r="B197" i="1" s="1"/>
  <c r="A59" i="1"/>
  <c r="A105" i="1" s="1"/>
  <c r="A151" i="1" s="1"/>
  <c r="A197" i="1" s="1"/>
  <c r="A244" i="1" s="1"/>
  <c r="A290" i="1" s="1"/>
  <c r="A336" i="1" s="1"/>
  <c r="T58" i="1"/>
  <c r="S58" i="1"/>
  <c r="R58" i="1"/>
  <c r="P58" i="1"/>
  <c r="O58" i="1"/>
  <c r="Z58" i="1" s="1"/>
  <c r="M58" i="1"/>
  <c r="L58" i="1" s="1"/>
  <c r="J58" i="1"/>
  <c r="H58" i="1"/>
  <c r="G58" i="1"/>
  <c r="F58" i="1" s="1"/>
  <c r="E58" i="1"/>
  <c r="B58" i="1"/>
  <c r="B104" i="1" s="1"/>
  <c r="B150" i="1" s="1"/>
  <c r="B196" i="1" s="1"/>
  <c r="A58" i="1"/>
  <c r="A104" i="1" s="1"/>
  <c r="A150" i="1" s="1"/>
  <c r="A196" i="1" s="1"/>
  <c r="A243" i="1" s="1"/>
  <c r="A289" i="1" s="1"/>
  <c r="A335" i="1" s="1"/>
  <c r="T57" i="1"/>
  <c r="S57" i="1"/>
  <c r="R57" i="1"/>
  <c r="O57" i="1"/>
  <c r="N57" i="1" s="1"/>
  <c r="M57" i="1"/>
  <c r="L57" i="1" s="1"/>
  <c r="J57" i="1"/>
  <c r="H57" i="1"/>
  <c r="G57" i="1"/>
  <c r="F57" i="1" s="1"/>
  <c r="E57" i="1"/>
  <c r="D57" i="1" s="1"/>
  <c r="B57" i="1"/>
  <c r="B103" i="1" s="1"/>
  <c r="B149" i="1" s="1"/>
  <c r="B195" i="1" s="1"/>
  <c r="A57" i="1"/>
  <c r="A103" i="1" s="1"/>
  <c r="A149" i="1" s="1"/>
  <c r="A195" i="1" s="1"/>
  <c r="A242" i="1" s="1"/>
  <c r="A288" i="1" s="1"/>
  <c r="A334" i="1" s="1"/>
  <c r="T56" i="1"/>
  <c r="S56" i="1"/>
  <c r="R56" i="1"/>
  <c r="P56" i="1"/>
  <c r="O56" i="1"/>
  <c r="N56" i="1" s="1"/>
  <c r="M56" i="1"/>
  <c r="L56" i="1" s="1"/>
  <c r="J56" i="1"/>
  <c r="H56" i="1"/>
  <c r="G56" i="1"/>
  <c r="F56" i="1" s="1"/>
  <c r="E56" i="1"/>
  <c r="D56" i="1" s="1"/>
  <c r="B56" i="1"/>
  <c r="B102" i="1" s="1"/>
  <c r="B148" i="1" s="1"/>
  <c r="B194" i="1" s="1"/>
  <c r="A56" i="1"/>
  <c r="A102" i="1" s="1"/>
  <c r="A148" i="1" s="1"/>
  <c r="A194" i="1" s="1"/>
  <c r="A241" i="1" s="1"/>
  <c r="A287" i="1" s="1"/>
  <c r="A333" i="1" s="1"/>
  <c r="T55" i="1"/>
  <c r="S55" i="1"/>
  <c r="R55" i="1"/>
  <c r="P55" i="1"/>
  <c r="O55" i="1"/>
  <c r="N55" i="1" s="1"/>
  <c r="M55" i="1"/>
  <c r="L55" i="1" s="1"/>
  <c r="J55" i="1"/>
  <c r="H55" i="1"/>
  <c r="G55" i="1"/>
  <c r="F55" i="1" s="1"/>
  <c r="E55" i="1"/>
  <c r="B55" i="1"/>
  <c r="B101" i="1" s="1"/>
  <c r="B147" i="1" s="1"/>
  <c r="B193" i="1" s="1"/>
  <c r="A55" i="1"/>
  <c r="A101" i="1" s="1"/>
  <c r="A147" i="1" s="1"/>
  <c r="A193" i="1" s="1"/>
  <c r="A240" i="1" s="1"/>
  <c r="A286" i="1" s="1"/>
  <c r="A332" i="1" s="1"/>
  <c r="T54" i="1"/>
  <c r="S54" i="1"/>
  <c r="R54" i="1"/>
  <c r="Q54" i="1"/>
  <c r="P54" i="1" s="1"/>
  <c r="O54" i="1"/>
  <c r="M54" i="1"/>
  <c r="J54" i="1"/>
  <c r="H54" i="1"/>
  <c r="G54" i="1"/>
  <c r="F54" i="1" s="1"/>
  <c r="E54" i="1"/>
  <c r="B54" i="1"/>
  <c r="B100" i="1" s="1"/>
  <c r="B146" i="1" s="1"/>
  <c r="B192" i="1" s="1"/>
  <c r="B239" i="1" s="1"/>
  <c r="B285" i="1" s="1"/>
  <c r="B331" i="1" s="1"/>
  <c r="A54" i="1"/>
  <c r="A100" i="1" s="1"/>
  <c r="A146" i="1" s="1"/>
  <c r="A192" i="1" s="1"/>
  <c r="A239" i="1" s="1"/>
  <c r="A285" i="1" s="1"/>
  <c r="A331" i="1" s="1"/>
  <c r="A49" i="1"/>
  <c r="A141" i="1" s="1"/>
  <c r="A187" i="1" s="1"/>
  <c r="A233" i="1" s="1"/>
  <c r="A280" i="1" s="1"/>
  <c r="A326" i="1" s="1"/>
  <c r="M39" i="1"/>
  <c r="L39" i="1"/>
  <c r="K39" i="1"/>
  <c r="AE37" i="1"/>
  <c r="C36" i="1"/>
  <c r="C74" i="1" s="1"/>
  <c r="C112" i="1" s="1"/>
  <c r="C150" i="1" s="1"/>
  <c r="Y35" i="1"/>
  <c r="C35" i="1"/>
  <c r="C73" i="1" s="1"/>
  <c r="C111" i="1" s="1"/>
  <c r="C149" i="1" s="1"/>
  <c r="Z34" i="1"/>
  <c r="C34" i="1"/>
  <c r="C72" i="1" s="1"/>
  <c r="C110" i="1" s="1"/>
  <c r="C148" i="1" s="1"/>
  <c r="P33" i="1"/>
  <c r="O33" i="1"/>
  <c r="Z33" i="1" s="1"/>
  <c r="J33" i="1"/>
  <c r="H33" i="1"/>
  <c r="F33" i="1"/>
  <c r="C33" i="1"/>
  <c r="C71" i="1" s="1"/>
  <c r="C109" i="1" s="1"/>
  <c r="C147" i="1" s="1"/>
  <c r="T32" i="1"/>
  <c r="P32" i="1"/>
  <c r="Z32" i="1"/>
  <c r="J32" i="1"/>
  <c r="H32" i="1"/>
  <c r="F32" i="1"/>
  <c r="C32" i="1"/>
  <c r="C70" i="1" s="1"/>
  <c r="C108" i="1" s="1"/>
  <c r="C146" i="1" s="1"/>
  <c r="T31" i="1"/>
  <c r="P31" i="1"/>
  <c r="O31" i="1"/>
  <c r="Z31" i="1" s="1"/>
  <c r="J31" i="1"/>
  <c r="H31" i="1"/>
  <c r="M30" i="7" s="1"/>
  <c r="F31" i="1"/>
  <c r="D31" i="1"/>
  <c r="C31" i="1"/>
  <c r="C69" i="1" s="1"/>
  <c r="C107" i="1" s="1"/>
  <c r="T30" i="1"/>
  <c r="P30" i="1"/>
  <c r="O30" i="1"/>
  <c r="Z30" i="1" s="1"/>
  <c r="J30" i="1"/>
  <c r="H30" i="1"/>
  <c r="F30" i="1"/>
  <c r="C30" i="1"/>
  <c r="C68" i="1" s="1"/>
  <c r="C106" i="1" s="1"/>
  <c r="T29" i="1"/>
  <c r="P29" i="1"/>
  <c r="O29" i="1"/>
  <c r="Z29" i="1" s="1"/>
  <c r="J29" i="1"/>
  <c r="H29" i="1"/>
  <c r="F29" i="1"/>
  <c r="D29" i="1"/>
  <c r="C29" i="1"/>
  <c r="C67" i="1" s="1"/>
  <c r="C105" i="1" s="1"/>
  <c r="T28" i="1"/>
  <c r="P28" i="1"/>
  <c r="O28" i="1"/>
  <c r="Z28" i="1" s="1"/>
  <c r="J28" i="1"/>
  <c r="H28" i="1"/>
  <c r="D28" i="1"/>
  <c r="C28" i="1"/>
  <c r="C66" i="1" s="1"/>
  <c r="C104" i="1" s="1"/>
  <c r="T27" i="1"/>
  <c r="P27" i="1"/>
  <c r="O27" i="1"/>
  <c r="J27" i="1"/>
  <c r="H27" i="1"/>
  <c r="F27" i="1"/>
  <c r="D27" i="1"/>
  <c r="C27" i="1"/>
  <c r="C65" i="1" s="1"/>
  <c r="C103" i="1" s="1"/>
  <c r="T26" i="1"/>
  <c r="P26" i="1"/>
  <c r="O26" i="1"/>
  <c r="Z26" i="1" s="1"/>
  <c r="J26" i="1"/>
  <c r="H26" i="1"/>
  <c r="F26" i="1"/>
  <c r="C26" i="1"/>
  <c r="C64" i="1" s="1"/>
  <c r="C102" i="1" s="1"/>
  <c r="T25" i="1"/>
  <c r="P25" i="1"/>
  <c r="O25" i="1"/>
  <c r="Z25" i="1" s="1"/>
  <c r="J25" i="1"/>
  <c r="H25" i="1"/>
  <c r="F25" i="1"/>
  <c r="C25" i="1"/>
  <c r="C63" i="1" s="1"/>
  <c r="C101" i="1" s="1"/>
  <c r="T24" i="1"/>
  <c r="P24" i="1"/>
  <c r="O24" i="1"/>
  <c r="Z24" i="1" s="1"/>
  <c r="J24" i="1"/>
  <c r="H24" i="1"/>
  <c r="D24" i="1"/>
  <c r="C24" i="1"/>
  <c r="C62" i="1" s="1"/>
  <c r="C100" i="1" s="1"/>
  <c r="T23" i="1"/>
  <c r="P23" i="1"/>
  <c r="O23" i="1"/>
  <c r="Z23" i="1" s="1"/>
  <c r="J23" i="1"/>
  <c r="H23" i="1"/>
  <c r="D23" i="1"/>
  <c r="C23" i="1"/>
  <c r="C61" i="1" s="1"/>
  <c r="T22" i="1"/>
  <c r="P22" i="1"/>
  <c r="O22" i="1"/>
  <c r="Z22" i="1" s="1"/>
  <c r="J22" i="1"/>
  <c r="H22" i="1"/>
  <c r="F22" i="1"/>
  <c r="C22" i="1"/>
  <c r="C60" i="1" s="1"/>
  <c r="T21" i="1"/>
  <c r="P21" i="1"/>
  <c r="O21" i="1"/>
  <c r="Z21" i="1" s="1"/>
  <c r="J21" i="1"/>
  <c r="H21" i="1"/>
  <c r="F21" i="1"/>
  <c r="D21" i="1"/>
  <c r="C21" i="1"/>
  <c r="C59" i="1" s="1"/>
  <c r="T20" i="1"/>
  <c r="P20" i="1"/>
  <c r="O20" i="1"/>
  <c r="Z20" i="1" s="1"/>
  <c r="J20" i="1"/>
  <c r="H20" i="1"/>
  <c r="D20" i="1"/>
  <c r="C20" i="1"/>
  <c r="C58" i="1" s="1"/>
  <c r="T19" i="1"/>
  <c r="P19" i="1"/>
  <c r="O19" i="1"/>
  <c r="J19" i="1"/>
  <c r="H19" i="1"/>
  <c r="F19" i="1"/>
  <c r="D19" i="1"/>
  <c r="C19" i="1"/>
  <c r="C57" i="1" s="1"/>
  <c r="T18" i="1"/>
  <c r="O18" i="1"/>
  <c r="J18" i="1"/>
  <c r="H18" i="1"/>
  <c r="F18" i="1"/>
  <c r="C18" i="1"/>
  <c r="C56" i="1" s="1"/>
  <c r="T17" i="1"/>
  <c r="P17" i="1"/>
  <c r="O17" i="1"/>
  <c r="Z17" i="1" s="1"/>
  <c r="J17" i="1"/>
  <c r="H17" i="1"/>
  <c r="F17" i="1"/>
  <c r="D17" i="1"/>
  <c r="C17" i="1"/>
  <c r="C55" i="1" s="1"/>
  <c r="T16" i="1"/>
  <c r="P16" i="1"/>
  <c r="Z16" i="1"/>
  <c r="J16" i="1"/>
  <c r="H16" i="1"/>
  <c r="D16" i="1"/>
  <c r="C16" i="1"/>
  <c r="C54" i="1" s="1"/>
  <c r="T15" i="1"/>
  <c r="P15" i="1"/>
  <c r="O15" i="1"/>
  <c r="Z15" i="1" s="1"/>
  <c r="J15" i="1"/>
  <c r="H15" i="1"/>
  <c r="F15" i="1"/>
  <c r="C15" i="1"/>
  <c r="T14" i="1"/>
  <c r="P14" i="1"/>
  <c r="O14" i="1"/>
  <c r="Z14" i="1" s="1"/>
  <c r="J14" i="1"/>
  <c r="H14" i="1"/>
  <c r="F14" i="1"/>
  <c r="C14" i="1"/>
  <c r="T13" i="1"/>
  <c r="P13" i="1"/>
  <c r="O13" i="1"/>
  <c r="J13" i="1"/>
  <c r="H13" i="1"/>
  <c r="F13" i="1"/>
  <c r="D13" i="1"/>
  <c r="C13" i="1"/>
  <c r="T12" i="1"/>
  <c r="P12" i="1"/>
  <c r="O12" i="1"/>
  <c r="Z12" i="1" s="1"/>
  <c r="J12" i="1"/>
  <c r="H12" i="1"/>
  <c r="D12" i="1"/>
  <c r="C12" i="1"/>
  <c r="T11" i="1"/>
  <c r="P11" i="1"/>
  <c r="O11" i="1"/>
  <c r="J11" i="1"/>
  <c r="H11" i="1"/>
  <c r="F11" i="1"/>
  <c r="D11" i="1"/>
  <c r="C11" i="1"/>
  <c r="T10" i="1"/>
  <c r="P10" i="1"/>
  <c r="O10" i="1"/>
  <c r="Z10" i="1" s="1"/>
  <c r="J10" i="1"/>
  <c r="H10" i="1"/>
  <c r="F10" i="1"/>
  <c r="C10" i="1"/>
  <c r="T9" i="1"/>
  <c r="P9" i="1"/>
  <c r="O9" i="1"/>
  <c r="Z9" i="1" s="1"/>
  <c r="J9" i="1"/>
  <c r="H9" i="1"/>
  <c r="F9" i="1"/>
  <c r="D9" i="1"/>
  <c r="C9" i="1"/>
  <c r="T8" i="1"/>
  <c r="S8" i="1"/>
  <c r="R8" i="1"/>
  <c r="Q8" i="1"/>
  <c r="P8" i="1" s="1"/>
  <c r="O8" i="1"/>
  <c r="N8" i="1" s="1"/>
  <c r="J8" i="1"/>
  <c r="I8" i="1"/>
  <c r="H8" i="1" s="1"/>
  <c r="G8" i="1"/>
  <c r="E8" i="1"/>
  <c r="C8" i="1"/>
  <c r="X208" i="1" l="1"/>
  <c r="Y206" i="1"/>
  <c r="Y202" i="1"/>
  <c r="U37" i="12"/>
  <c r="Q75" i="12"/>
  <c r="U75" i="12"/>
  <c r="O112" i="12"/>
  <c r="U149" i="12"/>
  <c r="X198" i="1"/>
  <c r="P298" i="12"/>
  <c r="R298" i="12"/>
  <c r="Z54" i="1"/>
  <c r="T85" i="1"/>
  <c r="X59" i="1"/>
  <c r="R270" i="1"/>
  <c r="U268" i="1"/>
  <c r="Y316" i="1"/>
  <c r="M362" i="1"/>
  <c r="S362" i="1"/>
  <c r="R75" i="12"/>
  <c r="T149" i="12"/>
  <c r="U211" i="1"/>
  <c r="T261" i="12"/>
  <c r="Q298" i="12"/>
  <c r="U298" i="12"/>
  <c r="X218" i="1"/>
  <c r="U35" i="1"/>
  <c r="F217" i="1"/>
  <c r="I189" i="7" s="1"/>
  <c r="H189" i="7" s="1"/>
  <c r="R37" i="12"/>
  <c r="O75" i="12"/>
  <c r="X62" i="1"/>
  <c r="Y210" i="1"/>
  <c r="Y208" i="1"/>
  <c r="X206" i="1"/>
  <c r="N197" i="1"/>
  <c r="S112" i="12"/>
  <c r="Q112" i="12"/>
  <c r="X204" i="1"/>
  <c r="Y204" i="1"/>
  <c r="Z164" i="1"/>
  <c r="N164" i="1"/>
  <c r="Z167" i="1"/>
  <c r="N167" i="1"/>
  <c r="X212" i="1"/>
  <c r="Y212" i="1"/>
  <c r="Y213" i="1"/>
  <c r="X214" i="1"/>
  <c r="Y214" i="1"/>
  <c r="Y215" i="1"/>
  <c r="X216" i="1"/>
  <c r="Y216" i="1"/>
  <c r="Y219" i="1"/>
  <c r="X220" i="1"/>
  <c r="Y220" i="1"/>
  <c r="Y222" i="1"/>
  <c r="A258" i="1"/>
  <c r="A304" i="1" s="1"/>
  <c r="A350" i="1" s="1"/>
  <c r="Y80" i="1"/>
  <c r="Z163" i="1"/>
  <c r="N163" i="1"/>
  <c r="Z171" i="1"/>
  <c r="N171" i="1"/>
  <c r="A121" i="7"/>
  <c r="A277" i="7"/>
  <c r="A199" i="7"/>
  <c r="A238" i="7"/>
  <c r="A160" i="7"/>
  <c r="P224" i="12"/>
  <c r="Y200" i="1"/>
  <c r="Y198" i="1"/>
  <c r="R187" i="12"/>
  <c r="Y194" i="1"/>
  <c r="Y192" i="1"/>
  <c r="R112" i="12"/>
  <c r="P75" i="12"/>
  <c r="S37" i="12"/>
  <c r="O37" i="12"/>
  <c r="Q37" i="12"/>
  <c r="Y354" i="1"/>
  <c r="N13" i="1"/>
  <c r="Z13" i="1"/>
  <c r="N19" i="1"/>
  <c r="Z19" i="1"/>
  <c r="U25" i="1"/>
  <c r="D200" i="1"/>
  <c r="X200" i="1"/>
  <c r="N200" i="1"/>
  <c r="Z200" i="1"/>
  <c r="D213" i="1"/>
  <c r="X213" i="1"/>
  <c r="D215" i="1"/>
  <c r="E187" i="7" s="1"/>
  <c r="D187" i="7" s="1"/>
  <c r="X215" i="1"/>
  <c r="D217" i="1"/>
  <c r="E189" i="7" s="1"/>
  <c r="D189" i="7" s="1"/>
  <c r="X217" i="1"/>
  <c r="X222" i="1"/>
  <c r="Z222" i="1"/>
  <c r="Z223" i="1" s="1"/>
  <c r="Y10" i="1"/>
  <c r="N11" i="1"/>
  <c r="Z11" i="1"/>
  <c r="N18" i="1"/>
  <c r="Z18" i="1"/>
  <c r="N21" i="1"/>
  <c r="N27" i="1"/>
  <c r="Z27" i="1"/>
  <c r="Y33" i="1"/>
  <c r="X60" i="1"/>
  <c r="N119" i="1"/>
  <c r="X193" i="1"/>
  <c r="Y193" i="1"/>
  <c r="X194" i="1"/>
  <c r="X195" i="1"/>
  <c r="Y195" i="1"/>
  <c r="D196" i="1"/>
  <c r="X196" i="1"/>
  <c r="N196" i="1"/>
  <c r="Z196" i="1"/>
  <c r="Y196" i="1"/>
  <c r="X197" i="1"/>
  <c r="Y197" i="1"/>
  <c r="D199" i="1"/>
  <c r="X199" i="1"/>
  <c r="Y199" i="1"/>
  <c r="D201" i="1"/>
  <c r="X201" i="1"/>
  <c r="N201" i="1"/>
  <c r="Z201" i="1"/>
  <c r="Y201" i="1"/>
  <c r="Y203" i="1"/>
  <c r="X205" i="1"/>
  <c r="Y205" i="1"/>
  <c r="X207" i="1"/>
  <c r="Y207" i="1"/>
  <c r="X209" i="1"/>
  <c r="Y209" i="1"/>
  <c r="X211" i="1"/>
  <c r="Y211" i="1"/>
  <c r="Y218" i="1"/>
  <c r="X219" i="1"/>
  <c r="X221" i="1"/>
  <c r="Y221" i="1"/>
  <c r="Y241" i="1"/>
  <c r="Z242" i="1"/>
  <c r="Z340" i="1"/>
  <c r="Z341" i="1"/>
  <c r="Y347" i="1"/>
  <c r="Z266" i="1"/>
  <c r="O149" i="12"/>
  <c r="Q38" i="7"/>
  <c r="P9" i="8" s="1"/>
  <c r="F210" i="1"/>
  <c r="I182" i="7" s="1"/>
  <c r="H182" i="7" s="1"/>
  <c r="X210" i="1"/>
  <c r="Y16" i="1"/>
  <c r="Y27" i="1"/>
  <c r="U55" i="1"/>
  <c r="Y55" i="1"/>
  <c r="X61" i="1"/>
  <c r="Y62" i="1"/>
  <c r="Y65" i="1"/>
  <c r="Y73" i="1"/>
  <c r="X152" i="1"/>
  <c r="Y156" i="1"/>
  <c r="X158" i="1"/>
  <c r="Y166" i="1"/>
  <c r="N199" i="1"/>
  <c r="U205" i="1"/>
  <c r="U209" i="1"/>
  <c r="D212" i="1"/>
  <c r="N212" i="1"/>
  <c r="N213" i="1"/>
  <c r="D214" i="1"/>
  <c r="E186" i="7" s="1"/>
  <c r="D186" i="7" s="1"/>
  <c r="N214" i="1"/>
  <c r="N215" i="1"/>
  <c r="D216" i="1"/>
  <c r="N216" i="1"/>
  <c r="N217" i="1"/>
  <c r="Z265" i="1"/>
  <c r="U298" i="1"/>
  <c r="Y333" i="1"/>
  <c r="X337" i="1"/>
  <c r="U336" i="1"/>
  <c r="U344" i="1"/>
  <c r="U348" i="1"/>
  <c r="X350" i="1"/>
  <c r="U349" i="1"/>
  <c r="D351" i="1"/>
  <c r="E301" i="7" s="1"/>
  <c r="D301" i="7" s="1"/>
  <c r="U351" i="1"/>
  <c r="U352" i="1"/>
  <c r="D353" i="1"/>
  <c r="U353" i="1"/>
  <c r="U354" i="1"/>
  <c r="U355" i="1"/>
  <c r="U356" i="1"/>
  <c r="E307" i="7"/>
  <c r="D307" i="7" s="1"/>
  <c r="U357" i="1"/>
  <c r="X359" i="1"/>
  <c r="U358" i="1"/>
  <c r="E148" i="7"/>
  <c r="D148" i="7" s="1"/>
  <c r="D343" i="1"/>
  <c r="E293" i="7" s="1"/>
  <c r="D293" i="7" s="1"/>
  <c r="U343" i="1"/>
  <c r="N12" i="1"/>
  <c r="Y15" i="1"/>
  <c r="Y22" i="1"/>
  <c r="Y25" i="1"/>
  <c r="Y28" i="1"/>
  <c r="N33" i="1"/>
  <c r="Y57" i="1"/>
  <c r="Y63" i="1"/>
  <c r="Y64" i="1"/>
  <c r="Y68" i="1"/>
  <c r="X73" i="1"/>
  <c r="X75" i="1"/>
  <c r="Y77" i="1"/>
  <c r="U80" i="1"/>
  <c r="Y82" i="1"/>
  <c r="X151" i="1"/>
  <c r="X155" i="1"/>
  <c r="X157" i="1"/>
  <c r="N159" i="1"/>
  <c r="E140" i="7"/>
  <c r="D140" i="7" s="1"/>
  <c r="E142" i="7"/>
  <c r="D142" i="7" s="1"/>
  <c r="E144" i="7"/>
  <c r="D144" i="7" s="1"/>
  <c r="U172" i="1"/>
  <c r="X173" i="1"/>
  <c r="U173" i="1"/>
  <c r="N211" i="1"/>
  <c r="X241" i="1"/>
  <c r="Z241" i="1"/>
  <c r="Z255" i="1"/>
  <c r="U285" i="1"/>
  <c r="X309" i="1"/>
  <c r="X311" i="1"/>
  <c r="Z316" i="1"/>
  <c r="Z334" i="1"/>
  <c r="Y335" i="1"/>
  <c r="Z337" i="1"/>
  <c r="X339" i="1"/>
  <c r="U338" i="1"/>
  <c r="X340" i="1"/>
  <c r="U339" i="1"/>
  <c r="X341" i="1"/>
  <c r="U340" i="1"/>
  <c r="U341" i="1"/>
  <c r="X343" i="1"/>
  <c r="U342" i="1"/>
  <c r="Y342" i="1"/>
  <c r="U346" i="1"/>
  <c r="Z8" i="1"/>
  <c r="N15" i="1"/>
  <c r="Y17" i="1"/>
  <c r="Y24" i="1"/>
  <c r="Y34" i="1"/>
  <c r="Y56" i="1"/>
  <c r="D59" i="1"/>
  <c r="D61" i="1"/>
  <c r="Y75" i="1"/>
  <c r="Y78" i="1"/>
  <c r="U111" i="1"/>
  <c r="U113" i="1"/>
  <c r="Y147" i="1"/>
  <c r="E146" i="7"/>
  <c r="D146" i="7" s="1"/>
  <c r="Z246" i="1"/>
  <c r="Z248" i="1"/>
  <c r="Z252" i="1"/>
  <c r="X307" i="1"/>
  <c r="X333" i="1"/>
  <c r="U332" i="1"/>
  <c r="X334" i="1"/>
  <c r="U333" i="1"/>
  <c r="X335" i="1"/>
  <c r="U334" i="1"/>
  <c r="X336" i="1"/>
  <c r="U335" i="1"/>
  <c r="X338" i="1"/>
  <c r="U337" i="1"/>
  <c r="Y340" i="1"/>
  <c r="D345" i="1"/>
  <c r="U345" i="1"/>
  <c r="D348" i="1"/>
  <c r="X349" i="1"/>
  <c r="X351" i="1"/>
  <c r="U350" i="1"/>
  <c r="D347" i="1"/>
  <c r="E297" i="7" s="1"/>
  <c r="D297" i="7" s="1"/>
  <c r="U347" i="1"/>
  <c r="F17" i="8"/>
  <c r="E17" i="8"/>
  <c r="I17" i="8"/>
  <c r="R17" i="8"/>
  <c r="Q17" i="8"/>
  <c r="N17" i="8"/>
  <c r="M17" i="8"/>
  <c r="J17" i="8"/>
  <c r="S75" i="12"/>
  <c r="O298" i="12"/>
  <c r="S298" i="12"/>
  <c r="E152" i="7"/>
  <c r="S149" i="12"/>
  <c r="X172" i="1"/>
  <c r="Q149" i="12"/>
  <c r="P149" i="12"/>
  <c r="U112" i="12"/>
  <c r="B249" i="1"/>
  <c r="B295" i="1" s="1"/>
  <c r="B341" i="1" s="1"/>
  <c r="B252" i="1"/>
  <c r="B298" i="1" s="1"/>
  <c r="B344" i="1" s="1"/>
  <c r="B257" i="1"/>
  <c r="B303" i="1" s="1"/>
  <c r="B349" i="1" s="1"/>
  <c r="B260" i="1"/>
  <c r="B306" i="1" s="1"/>
  <c r="B352" i="1" s="1"/>
  <c r="B263" i="1"/>
  <c r="B309" i="1" s="1"/>
  <c r="B355" i="1" s="1"/>
  <c r="B267" i="1"/>
  <c r="B313" i="1" s="1"/>
  <c r="B359" i="1" s="1"/>
  <c r="Z101" i="1"/>
  <c r="Z103" i="1"/>
  <c r="U105" i="1"/>
  <c r="N105" i="1"/>
  <c r="Z117" i="1"/>
  <c r="S39" i="1"/>
  <c r="B255" i="1"/>
  <c r="B301" i="1" s="1"/>
  <c r="B347" i="1" s="1"/>
  <c r="Y74" i="1"/>
  <c r="Y81" i="1"/>
  <c r="U82" i="1"/>
  <c r="B269" i="1"/>
  <c r="B315" i="1" s="1"/>
  <c r="B361" i="1" s="1"/>
  <c r="M177" i="1"/>
  <c r="L146" i="1"/>
  <c r="S177" i="1"/>
  <c r="Z155" i="1"/>
  <c r="N155" i="1"/>
  <c r="X253" i="1"/>
  <c r="F253" i="1"/>
  <c r="Z253" i="1"/>
  <c r="N253" i="1"/>
  <c r="N332" i="1"/>
  <c r="Z333" i="1"/>
  <c r="D355" i="1"/>
  <c r="X356" i="1"/>
  <c r="D356" i="1"/>
  <c r="E306" i="7" s="1"/>
  <c r="D306" i="7" s="1"/>
  <c r="X357" i="1"/>
  <c r="B241" i="1"/>
  <c r="B287" i="1" s="1"/>
  <c r="B333" i="1" s="1"/>
  <c r="B243" i="1"/>
  <c r="B289" i="1" s="1"/>
  <c r="B335" i="1" s="1"/>
  <c r="B250" i="1"/>
  <c r="B296" i="1" s="1"/>
  <c r="B342" i="1" s="1"/>
  <c r="Y66" i="1"/>
  <c r="B264" i="1"/>
  <c r="B310" i="1" s="1"/>
  <c r="B356" i="1" s="1"/>
  <c r="T39" i="1"/>
  <c r="Y13" i="1"/>
  <c r="Y18" i="1"/>
  <c r="Y21" i="1"/>
  <c r="Y23" i="1"/>
  <c r="Y26" i="1"/>
  <c r="Y31" i="1"/>
  <c r="R85" i="1"/>
  <c r="B240" i="1"/>
  <c r="B286" i="1" s="1"/>
  <c r="B332" i="1" s="1"/>
  <c r="X58" i="1"/>
  <c r="Y59" i="1"/>
  <c r="B245" i="1"/>
  <c r="B291" i="1" s="1"/>
  <c r="B337" i="1" s="1"/>
  <c r="Z62" i="1"/>
  <c r="Z64" i="1"/>
  <c r="Z66" i="1"/>
  <c r="B253" i="1"/>
  <c r="B299" i="1" s="1"/>
  <c r="B345" i="1" s="1"/>
  <c r="Y69" i="1"/>
  <c r="B256" i="1"/>
  <c r="B302" i="1" s="1"/>
  <c r="B348" i="1" s="1"/>
  <c r="Y72" i="1"/>
  <c r="Z74" i="1"/>
  <c r="Y76" i="1"/>
  <c r="U78" i="1"/>
  <c r="B265" i="1"/>
  <c r="B311" i="1" s="1"/>
  <c r="B357" i="1" s="1"/>
  <c r="Z108" i="1"/>
  <c r="U109" i="1"/>
  <c r="Z165" i="1"/>
  <c r="D193" i="1"/>
  <c r="N193" i="1"/>
  <c r="U198" i="1"/>
  <c r="D198" i="1"/>
  <c r="N198" i="1"/>
  <c r="U202" i="1"/>
  <c r="D202" i="1"/>
  <c r="E174" i="7" s="1"/>
  <c r="D174" i="7" s="1"/>
  <c r="Y30" i="1"/>
  <c r="U34" i="1"/>
  <c r="B242" i="1"/>
  <c r="B288" i="1" s="1"/>
  <c r="B334" i="1" s="1"/>
  <c r="B248" i="1"/>
  <c r="B294" i="1" s="1"/>
  <c r="B340" i="1" s="1"/>
  <c r="Y71" i="1"/>
  <c r="B258" i="1"/>
  <c r="B304" i="1" s="1"/>
  <c r="B350" i="1" s="1"/>
  <c r="B262" i="1"/>
  <c r="B308" i="1" s="1"/>
  <c r="B354" i="1" s="1"/>
  <c r="U81" i="1"/>
  <c r="U8" i="1"/>
  <c r="Q39" i="1"/>
  <c r="Y9" i="1"/>
  <c r="Y11" i="1"/>
  <c r="Y12" i="1"/>
  <c r="N14" i="1"/>
  <c r="Y14" i="1"/>
  <c r="U15" i="1"/>
  <c r="Y19" i="1"/>
  <c r="Y20" i="1"/>
  <c r="Y29" i="1"/>
  <c r="Y36" i="1"/>
  <c r="U36" i="1"/>
  <c r="X54" i="1"/>
  <c r="M85" i="1"/>
  <c r="D55" i="1"/>
  <c r="X56" i="1"/>
  <c r="Z56" i="1"/>
  <c r="X57" i="1"/>
  <c r="Z57" i="1"/>
  <c r="Y58" i="1"/>
  <c r="B244" i="1"/>
  <c r="B290" i="1" s="1"/>
  <c r="B336" i="1" s="1"/>
  <c r="D60" i="1"/>
  <c r="N60" i="1"/>
  <c r="Y60" i="1"/>
  <c r="B246" i="1"/>
  <c r="B292" i="1" s="1"/>
  <c r="B338" i="1" s="1"/>
  <c r="Y61" i="1"/>
  <c r="B247" i="1"/>
  <c r="B293" i="1" s="1"/>
  <c r="B339" i="1" s="1"/>
  <c r="U63" i="1"/>
  <c r="B251" i="1"/>
  <c r="B297" i="1" s="1"/>
  <c r="B343" i="1" s="1"/>
  <c r="Y67" i="1"/>
  <c r="B254" i="1"/>
  <c r="B300" i="1" s="1"/>
  <c r="B346" i="1" s="1"/>
  <c r="Y70" i="1"/>
  <c r="X71" i="1"/>
  <c r="Z72" i="1"/>
  <c r="B259" i="1"/>
  <c r="B305" i="1" s="1"/>
  <c r="B351" i="1" s="1"/>
  <c r="B261" i="1"/>
  <c r="B307" i="1" s="1"/>
  <c r="B353" i="1" s="1"/>
  <c r="Z76" i="1"/>
  <c r="X77" i="1"/>
  <c r="Z78" i="1"/>
  <c r="U79" i="1"/>
  <c r="Y79" i="1"/>
  <c r="B266" i="1"/>
  <c r="B312" i="1" s="1"/>
  <c r="B358" i="1" s="1"/>
  <c r="B268" i="1"/>
  <c r="B314" i="1" s="1"/>
  <c r="B360" i="1" s="1"/>
  <c r="Y83" i="1"/>
  <c r="G131" i="1"/>
  <c r="O131" i="1"/>
  <c r="U101" i="1"/>
  <c r="Z102" i="1"/>
  <c r="Q177" i="1"/>
  <c r="Z150" i="1"/>
  <c r="N150" i="1"/>
  <c r="Z172" i="1"/>
  <c r="E177" i="1"/>
  <c r="R177" i="1"/>
  <c r="Z151" i="1"/>
  <c r="Y157" i="1"/>
  <c r="Y160" i="1"/>
  <c r="Y161" i="1"/>
  <c r="X164" i="1"/>
  <c r="Y167" i="1"/>
  <c r="Z168" i="1"/>
  <c r="Y170" i="1"/>
  <c r="Y172" i="1"/>
  <c r="Z173" i="1"/>
  <c r="X175" i="1"/>
  <c r="Z175" i="1"/>
  <c r="X192" i="1"/>
  <c r="Z192" i="1"/>
  <c r="U197" i="1"/>
  <c r="U201" i="1"/>
  <c r="U206" i="1"/>
  <c r="U210" i="1"/>
  <c r="X243" i="1"/>
  <c r="F243" i="1"/>
  <c r="I207" i="7" s="1"/>
  <c r="H207" i="7" s="1"/>
  <c r="Z243" i="1"/>
  <c r="N243" i="1"/>
  <c r="X245" i="1"/>
  <c r="F245" i="1"/>
  <c r="I209" i="7" s="1"/>
  <c r="H209" i="7" s="1"/>
  <c r="Z245" i="1"/>
  <c r="N245" i="1"/>
  <c r="X251" i="1"/>
  <c r="Z251" i="1"/>
  <c r="N251" i="1"/>
  <c r="U253" i="1"/>
  <c r="H253" i="1"/>
  <c r="M217" i="7" s="1"/>
  <c r="L217" i="7" s="1"/>
  <c r="U255" i="1"/>
  <c r="H255" i="1"/>
  <c r="M219" i="7" s="1"/>
  <c r="L219" i="7" s="1"/>
  <c r="X257" i="1"/>
  <c r="F257" i="1"/>
  <c r="Z257" i="1"/>
  <c r="N257" i="1"/>
  <c r="Y260" i="1"/>
  <c r="Y262" i="1"/>
  <c r="X342" i="1"/>
  <c r="D341" i="1"/>
  <c r="X347" i="1"/>
  <c r="D346" i="1"/>
  <c r="E296" i="7" s="1"/>
  <c r="D296" i="7" s="1"/>
  <c r="Y159" i="1"/>
  <c r="X171" i="1"/>
  <c r="U171" i="1"/>
  <c r="Y174" i="1"/>
  <c r="U196" i="1"/>
  <c r="U200" i="1"/>
  <c r="U203" i="1"/>
  <c r="U207" i="1"/>
  <c r="Y242" i="1"/>
  <c r="Y244" i="1"/>
  <c r="Y256" i="1"/>
  <c r="Z356" i="1"/>
  <c r="N355" i="1"/>
  <c r="N356" i="1"/>
  <c r="Z357" i="1"/>
  <c r="Z358" i="1"/>
  <c r="O177" i="1"/>
  <c r="T177" i="1"/>
  <c r="Z148" i="1"/>
  <c r="Z149" i="1"/>
  <c r="Y150" i="1"/>
  <c r="Y151" i="1"/>
  <c r="Y155" i="1"/>
  <c r="Z156" i="1"/>
  <c r="Z157" i="1"/>
  <c r="U162" i="1"/>
  <c r="Y162" i="1"/>
  <c r="Y163" i="1"/>
  <c r="Y165" i="1"/>
  <c r="Z166" i="1"/>
  <c r="Z170" i="1"/>
  <c r="Y171" i="1"/>
  <c r="X174" i="1"/>
  <c r="M223" i="1"/>
  <c r="U199" i="1"/>
  <c r="U204" i="1"/>
  <c r="U208" i="1"/>
  <c r="X240" i="1"/>
  <c r="F240" i="1"/>
  <c r="Z240" i="1"/>
  <c r="N240" i="1"/>
  <c r="X247" i="1"/>
  <c r="F247" i="1"/>
  <c r="X249" i="1"/>
  <c r="F249" i="1"/>
  <c r="Z249" i="1"/>
  <c r="N249" i="1"/>
  <c r="X345" i="1"/>
  <c r="D344" i="1"/>
  <c r="Z359" i="1"/>
  <c r="Y245" i="1"/>
  <c r="Z250" i="1"/>
  <c r="Z254" i="1"/>
  <c r="U256" i="1"/>
  <c r="U288" i="1"/>
  <c r="U296" i="1"/>
  <c r="F307" i="1"/>
  <c r="X313" i="1"/>
  <c r="O362" i="1"/>
  <c r="T362" i="1"/>
  <c r="Y334" i="1"/>
  <c r="D337" i="1"/>
  <c r="Z338" i="1"/>
  <c r="Y339" i="1"/>
  <c r="Y341" i="1"/>
  <c r="D342" i="1"/>
  <c r="E292" i="7" s="1"/>
  <c r="D292" i="7" s="1"/>
  <c r="Y343" i="1"/>
  <c r="Y344" i="1"/>
  <c r="Y345" i="1"/>
  <c r="Y349" i="1"/>
  <c r="Z354" i="1"/>
  <c r="Y357" i="1"/>
  <c r="Y359" i="1"/>
  <c r="Y336" i="1"/>
  <c r="Y346" i="1"/>
  <c r="Y348" i="1"/>
  <c r="X358" i="1"/>
  <c r="Z360" i="1"/>
  <c r="Y240" i="1"/>
  <c r="Y243" i="1"/>
  <c r="X244" i="1"/>
  <c r="Z244" i="1"/>
  <c r="Y247" i="1"/>
  <c r="Y253" i="1"/>
  <c r="X254" i="1"/>
  <c r="X256" i="1"/>
  <c r="Z256" i="1"/>
  <c r="Y258" i="1"/>
  <c r="X267" i="1"/>
  <c r="X295" i="1"/>
  <c r="U297" i="1"/>
  <c r="X299" i="1"/>
  <c r="U300" i="1"/>
  <c r="X301" i="1"/>
  <c r="U302" i="1"/>
  <c r="X303" i="1"/>
  <c r="U304" i="1"/>
  <c r="X305" i="1"/>
  <c r="U310" i="1"/>
  <c r="E362" i="1"/>
  <c r="X362" i="1" s="1"/>
  <c r="R362" i="1"/>
  <c r="Y332" i="1"/>
  <c r="Y337" i="1"/>
  <c r="Y338" i="1"/>
  <c r="Z345" i="1"/>
  <c r="Y350" i="1"/>
  <c r="Y351" i="1"/>
  <c r="Y352" i="1"/>
  <c r="Y353" i="1"/>
  <c r="Y355" i="1"/>
  <c r="Y356" i="1"/>
  <c r="Y358" i="1"/>
  <c r="Y360" i="1"/>
  <c r="Y131" i="1"/>
  <c r="R39" i="1"/>
  <c r="AA34" i="1" s="1"/>
  <c r="Y37" i="1"/>
  <c r="G39" i="1"/>
  <c r="F309" i="1"/>
  <c r="I266" i="7" s="1"/>
  <c r="H266" i="7" s="1"/>
  <c r="U309" i="1"/>
  <c r="F305" i="1"/>
  <c r="I262" i="7" s="1"/>
  <c r="H262" i="7" s="1"/>
  <c r="U305" i="1"/>
  <c r="F303" i="1"/>
  <c r="U303" i="1"/>
  <c r="F301" i="1"/>
  <c r="I258" i="7" s="1"/>
  <c r="H258" i="7" s="1"/>
  <c r="U301" i="1"/>
  <c r="U299" i="1"/>
  <c r="X297" i="1"/>
  <c r="J297" i="1"/>
  <c r="O261" i="12"/>
  <c r="F293" i="1"/>
  <c r="I250" i="7" s="1"/>
  <c r="H250" i="7" s="1"/>
  <c r="U293" i="1"/>
  <c r="X289" i="1"/>
  <c r="X287" i="1"/>
  <c r="U286" i="1"/>
  <c r="J285" i="1"/>
  <c r="U289" i="1"/>
  <c r="Q261" i="12"/>
  <c r="K316" i="1"/>
  <c r="R261" i="12"/>
  <c r="F287" i="1"/>
  <c r="U287" i="1"/>
  <c r="G316" i="1"/>
  <c r="P261" i="12"/>
  <c r="Y268" i="1"/>
  <c r="T270" i="1"/>
  <c r="Y267" i="1"/>
  <c r="Y266" i="1"/>
  <c r="X266" i="1"/>
  <c r="X265" i="1"/>
  <c r="Y265" i="1"/>
  <c r="Y264" i="1"/>
  <c r="Y263" i="1"/>
  <c r="Y261" i="1"/>
  <c r="Y259" i="1"/>
  <c r="Y257" i="1"/>
  <c r="U257" i="1"/>
  <c r="X255" i="1"/>
  <c r="N255" i="1"/>
  <c r="Y255" i="1"/>
  <c r="U254" i="1"/>
  <c r="Y254" i="1"/>
  <c r="H254" i="1"/>
  <c r="M218" i="7" s="1"/>
  <c r="L218" i="7" s="1"/>
  <c r="N252" i="1"/>
  <c r="Y252" i="1"/>
  <c r="Y251" i="1"/>
  <c r="Z247" i="1"/>
  <c r="T224" i="12"/>
  <c r="R224" i="12"/>
  <c r="U252" i="1"/>
  <c r="X252" i="1"/>
  <c r="H252" i="1"/>
  <c r="M216" i="7" s="1"/>
  <c r="L216" i="7" s="1"/>
  <c r="F251" i="1"/>
  <c r="I215" i="7" s="1"/>
  <c r="H215" i="7" s="1"/>
  <c r="U251" i="1"/>
  <c r="Y246" i="1"/>
  <c r="Y249" i="1"/>
  <c r="U248" i="1"/>
  <c r="X248" i="1"/>
  <c r="U250" i="1"/>
  <c r="X250" i="1"/>
  <c r="M270" i="1"/>
  <c r="S270" i="1"/>
  <c r="H248" i="1"/>
  <c r="N248" i="1"/>
  <c r="Y248" i="1"/>
  <c r="U249" i="1"/>
  <c r="H250" i="1"/>
  <c r="N250" i="1"/>
  <c r="Y250" i="1"/>
  <c r="U224" i="12"/>
  <c r="U247" i="1"/>
  <c r="U246" i="1"/>
  <c r="X246" i="1"/>
  <c r="G270" i="1"/>
  <c r="K270" i="1"/>
  <c r="H246" i="1"/>
  <c r="M210" i="7" s="1"/>
  <c r="L210" i="7" s="1"/>
  <c r="N246" i="1"/>
  <c r="U245" i="1"/>
  <c r="U244" i="1"/>
  <c r="U243" i="1"/>
  <c r="U242" i="1"/>
  <c r="X242" i="1"/>
  <c r="I270" i="1"/>
  <c r="O270" i="1"/>
  <c r="Q270" i="1"/>
  <c r="H242" i="1"/>
  <c r="N242" i="1"/>
  <c r="Q224" i="12"/>
  <c r="S224" i="12"/>
  <c r="O224" i="12"/>
  <c r="J239" i="1"/>
  <c r="Q203" i="7" s="1"/>
  <c r="L239" i="1"/>
  <c r="U241" i="1"/>
  <c r="U240" i="1"/>
  <c r="Z239" i="1"/>
  <c r="F239" i="1"/>
  <c r="I203" i="7" s="1"/>
  <c r="H239" i="1"/>
  <c r="M203" i="7" s="1"/>
  <c r="F125" i="1"/>
  <c r="U124" i="1"/>
  <c r="N124" i="1"/>
  <c r="P37" i="12"/>
  <c r="M32" i="7"/>
  <c r="I34" i="7"/>
  <c r="I70" i="7"/>
  <c r="H70" i="7" s="1"/>
  <c r="I72" i="7"/>
  <c r="H72" i="7" s="1"/>
  <c r="I74" i="7"/>
  <c r="H74" i="7" s="1"/>
  <c r="Q109" i="7"/>
  <c r="P109" i="7" s="1"/>
  <c r="Q111" i="7"/>
  <c r="P111" i="7" s="1"/>
  <c r="Q113" i="7"/>
  <c r="P113" i="7" s="1"/>
  <c r="Q114" i="7"/>
  <c r="P114" i="7" s="1"/>
  <c r="Q131" i="7"/>
  <c r="P131" i="7" s="1"/>
  <c r="I151" i="7"/>
  <c r="H151" i="7" s="1"/>
  <c r="M167" i="7"/>
  <c r="L167" i="7" s="1"/>
  <c r="M174" i="7"/>
  <c r="L174" i="7" s="1"/>
  <c r="I175" i="7"/>
  <c r="H175" i="7" s="1"/>
  <c r="M176" i="7"/>
  <c r="L176" i="7" s="1"/>
  <c r="I177" i="7"/>
  <c r="H177" i="7" s="1"/>
  <c r="M178" i="7"/>
  <c r="L178" i="7" s="1"/>
  <c r="I179" i="7"/>
  <c r="H179" i="7" s="1"/>
  <c r="M180" i="7"/>
  <c r="I181" i="7"/>
  <c r="H181" i="7" s="1"/>
  <c r="M182" i="7"/>
  <c r="L182" i="7" s="1"/>
  <c r="I183" i="7"/>
  <c r="H183" i="7" s="1"/>
  <c r="I32" i="7"/>
  <c r="M34" i="7"/>
  <c r="Y85" i="1"/>
  <c r="W84" i="1"/>
  <c r="I71" i="7"/>
  <c r="H71" i="7" s="1"/>
  <c r="I73" i="7"/>
  <c r="H73" i="7" s="1"/>
  <c r="Q91" i="7"/>
  <c r="P91" i="7" s="1"/>
  <c r="M109" i="7"/>
  <c r="L109" i="7" s="1"/>
  <c r="M111" i="7"/>
  <c r="L111" i="7" s="1"/>
  <c r="M113" i="7"/>
  <c r="L113" i="7" s="1"/>
  <c r="M114" i="7"/>
  <c r="L114" i="7" s="1"/>
  <c r="Q143" i="7"/>
  <c r="P143" i="7" s="1"/>
  <c r="I153" i="7"/>
  <c r="H153" i="7" s="1"/>
  <c r="I154" i="7"/>
  <c r="H154" i="7" s="1"/>
  <c r="I167" i="7"/>
  <c r="H167" i="7" s="1"/>
  <c r="M175" i="7"/>
  <c r="I176" i="7"/>
  <c r="H176" i="7" s="1"/>
  <c r="M177" i="7"/>
  <c r="L177" i="7" s="1"/>
  <c r="I178" i="7"/>
  <c r="H178" i="7" s="1"/>
  <c r="M179" i="7"/>
  <c r="L179" i="7" s="1"/>
  <c r="I180" i="7"/>
  <c r="H180" i="7" s="1"/>
  <c r="M181" i="7"/>
  <c r="L181" i="7" s="1"/>
  <c r="M183" i="7"/>
  <c r="L183" i="7" s="1"/>
  <c r="Y8" i="1"/>
  <c r="D15" i="1"/>
  <c r="U23" i="1"/>
  <c r="D33" i="1"/>
  <c r="U33" i="1"/>
  <c r="D35" i="7"/>
  <c r="E35" i="7" s="1"/>
  <c r="I35" i="7"/>
  <c r="M35" i="7"/>
  <c r="D36" i="7"/>
  <c r="E36" i="7" s="1"/>
  <c r="I36" i="7"/>
  <c r="M36" i="7"/>
  <c r="J39" i="1"/>
  <c r="D54" i="1"/>
  <c r="L54" i="1"/>
  <c r="N54" i="1"/>
  <c r="Y54" i="1"/>
  <c r="X55" i="1"/>
  <c r="D58" i="1"/>
  <c r="U62" i="1"/>
  <c r="X63" i="1"/>
  <c r="D78" i="1"/>
  <c r="N78" i="1"/>
  <c r="X78" i="1"/>
  <c r="X79" i="1"/>
  <c r="X80" i="1"/>
  <c r="X81" i="1"/>
  <c r="X82" i="1"/>
  <c r="H85" i="1"/>
  <c r="J85" i="1"/>
  <c r="F101" i="1"/>
  <c r="I86" i="7" s="1"/>
  <c r="H86" i="7" s="1"/>
  <c r="F103" i="1"/>
  <c r="I88" i="7" s="1"/>
  <c r="H88" i="7" s="1"/>
  <c r="N103" i="1"/>
  <c r="F105" i="1"/>
  <c r="I90" i="7" s="1"/>
  <c r="H90" i="7" s="1"/>
  <c r="F109" i="1"/>
  <c r="I94" i="7" s="1"/>
  <c r="H94" i="7" s="1"/>
  <c r="Z109" i="1"/>
  <c r="N110" i="1"/>
  <c r="F111" i="1"/>
  <c r="I96" i="7" s="1"/>
  <c r="H96" i="7" s="1"/>
  <c r="N111" i="1"/>
  <c r="F113" i="1"/>
  <c r="Z113" i="1"/>
  <c r="Z114" i="1"/>
  <c r="Z118" i="1"/>
  <c r="U119" i="1"/>
  <c r="N121" i="1"/>
  <c r="F124" i="1"/>
  <c r="N125" i="1"/>
  <c r="L131" i="1"/>
  <c r="X149" i="1"/>
  <c r="N149" i="1"/>
  <c r="Y149" i="1"/>
  <c r="D151" i="1"/>
  <c r="E130" i="7" s="1"/>
  <c r="D130" i="7" s="1"/>
  <c r="Z152" i="1"/>
  <c r="Y152" i="1"/>
  <c r="Z153" i="1"/>
  <c r="Y153" i="1"/>
  <c r="Z154" i="1"/>
  <c r="Y154" i="1"/>
  <c r="D155" i="1"/>
  <c r="E134" i="7" s="1"/>
  <c r="D134" i="7" s="1"/>
  <c r="N156" i="1"/>
  <c r="D157" i="1"/>
  <c r="E136" i="7" s="1"/>
  <c r="D136" i="7" s="1"/>
  <c r="Z158" i="1"/>
  <c r="Y158" i="1"/>
  <c r="X160" i="1"/>
  <c r="N160" i="1"/>
  <c r="X161" i="1"/>
  <c r="Z161" i="1"/>
  <c r="Z162" i="1"/>
  <c r="X163" i="1"/>
  <c r="Y164" i="1"/>
  <c r="U166" i="1"/>
  <c r="X168" i="1"/>
  <c r="Y168" i="1"/>
  <c r="X169" i="1"/>
  <c r="U169" i="1"/>
  <c r="Y169" i="1"/>
  <c r="J171" i="1"/>
  <c r="E151" i="7"/>
  <c r="H177" i="1"/>
  <c r="U192" i="1"/>
  <c r="U193" i="1"/>
  <c r="U194" i="1"/>
  <c r="U195" i="1"/>
  <c r="E168" i="7"/>
  <c r="D168" i="7" s="1"/>
  <c r="I168" i="7"/>
  <c r="H168" i="7" s="1"/>
  <c r="M168" i="7"/>
  <c r="L168" i="7" s="1"/>
  <c r="E169" i="7"/>
  <c r="D169" i="7" s="1"/>
  <c r="I169" i="7"/>
  <c r="H169" i="7" s="1"/>
  <c r="M169" i="7"/>
  <c r="L169" i="7" s="1"/>
  <c r="E170" i="7"/>
  <c r="D170" i="7" s="1"/>
  <c r="I170" i="7"/>
  <c r="H170" i="7" s="1"/>
  <c r="M170" i="7"/>
  <c r="L170" i="7" s="1"/>
  <c r="I171" i="7"/>
  <c r="H171" i="7" s="1"/>
  <c r="M171" i="7"/>
  <c r="L171" i="7" s="1"/>
  <c r="E172" i="7"/>
  <c r="D172" i="7" s="1"/>
  <c r="I172" i="7"/>
  <c r="H172" i="7" s="1"/>
  <c r="M172" i="7"/>
  <c r="L172" i="7" s="1"/>
  <c r="E173" i="7"/>
  <c r="D173" i="7" s="1"/>
  <c r="I173" i="7"/>
  <c r="H173" i="7" s="1"/>
  <c r="M173" i="7"/>
  <c r="L173" i="7" s="1"/>
  <c r="I174" i="7"/>
  <c r="H174" i="7" s="1"/>
  <c r="N202" i="1"/>
  <c r="D203" i="1"/>
  <c r="N203" i="1"/>
  <c r="D204" i="1"/>
  <c r="N204" i="1"/>
  <c r="D205" i="1"/>
  <c r="N205" i="1"/>
  <c r="D206" i="1"/>
  <c r="N206" i="1"/>
  <c r="D207" i="1"/>
  <c r="N207" i="1"/>
  <c r="D208" i="1"/>
  <c r="N208" i="1"/>
  <c r="D209" i="1"/>
  <c r="N209" i="1"/>
  <c r="D210" i="1"/>
  <c r="N210" i="1"/>
  <c r="D211" i="1"/>
  <c r="G223" i="1"/>
  <c r="Q223" i="1"/>
  <c r="L223" i="1"/>
  <c r="U239" i="1"/>
  <c r="Y239" i="1"/>
  <c r="M222" i="7"/>
  <c r="L222" i="7" s="1"/>
  <c r="U258" i="1"/>
  <c r="X259" i="1"/>
  <c r="Q223" i="7"/>
  <c r="P223" i="7" s="1"/>
  <c r="Z259" i="1"/>
  <c r="N259" i="1"/>
  <c r="M224" i="7"/>
  <c r="L224" i="7" s="1"/>
  <c r="U260" i="1"/>
  <c r="X261" i="1"/>
  <c r="Q225" i="7"/>
  <c r="P225" i="7" s="1"/>
  <c r="Z261" i="1"/>
  <c r="N261" i="1"/>
  <c r="M226" i="7"/>
  <c r="L226" i="7" s="1"/>
  <c r="U262" i="1"/>
  <c r="X263" i="1"/>
  <c r="F263" i="1"/>
  <c r="Q227" i="7"/>
  <c r="P227" i="7" s="1"/>
  <c r="Z263" i="1"/>
  <c r="N263" i="1"/>
  <c r="M228" i="7"/>
  <c r="L228" i="7" s="1"/>
  <c r="U264" i="1"/>
  <c r="Q229" i="7"/>
  <c r="P229" i="7" s="1"/>
  <c r="Q230" i="7"/>
  <c r="P230" i="7" s="1"/>
  <c r="Q231" i="7"/>
  <c r="P231" i="7" s="1"/>
  <c r="Q243" i="7"/>
  <c r="P243" i="7" s="1"/>
  <c r="Q247" i="7"/>
  <c r="P247" i="7" s="1"/>
  <c r="Q248" i="7"/>
  <c r="P248" i="7" s="1"/>
  <c r="Q249" i="7"/>
  <c r="P249" i="7" s="1"/>
  <c r="Q253" i="7"/>
  <c r="P253" i="7" s="1"/>
  <c r="Q257" i="7"/>
  <c r="P257" i="7" s="1"/>
  <c r="Q261" i="7"/>
  <c r="P261" i="7" s="1"/>
  <c r="Q263" i="7"/>
  <c r="P263" i="7" s="1"/>
  <c r="Q267" i="7"/>
  <c r="P267" i="7" s="1"/>
  <c r="Z363" i="1"/>
  <c r="D8" i="1"/>
  <c r="U16" i="1"/>
  <c r="P18" i="1"/>
  <c r="N20" i="1"/>
  <c r="N22" i="1"/>
  <c r="F23" i="1"/>
  <c r="N23" i="1"/>
  <c r="U24" i="1"/>
  <c r="D25" i="1"/>
  <c r="N26" i="1"/>
  <c r="N28" i="1"/>
  <c r="N29" i="1"/>
  <c r="N30" i="1"/>
  <c r="D33" i="7"/>
  <c r="E33" i="7" s="1"/>
  <c r="I33" i="7"/>
  <c r="M33" i="7"/>
  <c r="U58" i="1"/>
  <c r="D62" i="1"/>
  <c r="D75" i="7"/>
  <c r="E75" i="7"/>
  <c r="I75" i="7"/>
  <c r="H75" i="7" s="1"/>
  <c r="Q99" i="7"/>
  <c r="P99" i="7" s="1"/>
  <c r="Q107" i="7"/>
  <c r="P107" i="7" s="1"/>
  <c r="I110" i="7"/>
  <c r="H110" i="7" s="1"/>
  <c r="M110" i="7"/>
  <c r="L110" i="7" s="1"/>
  <c r="Q110" i="7"/>
  <c r="P110" i="7" s="1"/>
  <c r="I112" i="7"/>
  <c r="H112" i="7" s="1"/>
  <c r="M112" i="7"/>
  <c r="L112" i="7" s="1"/>
  <c r="Q112" i="7"/>
  <c r="P112" i="7" s="1"/>
  <c r="Y148" i="1"/>
  <c r="U163" i="1"/>
  <c r="D150" i="7"/>
  <c r="I150" i="7"/>
  <c r="H150" i="7" s="1"/>
  <c r="Q151" i="7"/>
  <c r="P151" i="7" s="1"/>
  <c r="D152" i="7"/>
  <c r="I152" i="7"/>
  <c r="H152" i="7" s="1"/>
  <c r="Q153" i="7"/>
  <c r="P153" i="7" s="1"/>
  <c r="Q154" i="7"/>
  <c r="P154" i="7" s="1"/>
  <c r="E164" i="7"/>
  <c r="D164" i="7" s="1"/>
  <c r="I164" i="7"/>
  <c r="H164" i="7" s="1"/>
  <c r="M164" i="7"/>
  <c r="L164" i="7" s="1"/>
  <c r="E165" i="7"/>
  <c r="D165" i="7" s="1"/>
  <c r="I165" i="7"/>
  <c r="H165" i="7" s="1"/>
  <c r="M165" i="7"/>
  <c r="L165" i="7" s="1"/>
  <c r="E166" i="7"/>
  <c r="D166" i="7" s="1"/>
  <c r="I166" i="7"/>
  <c r="H166" i="7" s="1"/>
  <c r="M166" i="7"/>
  <c r="L166" i="7" s="1"/>
  <c r="N194" i="1"/>
  <c r="D195" i="1"/>
  <c r="N195" i="1"/>
  <c r="E184" i="7"/>
  <c r="D184" i="7" s="1"/>
  <c r="I184" i="7"/>
  <c r="H184" i="7" s="1"/>
  <c r="M184" i="7"/>
  <c r="L184" i="7" s="1"/>
  <c r="E185" i="7"/>
  <c r="D185" i="7" s="1"/>
  <c r="I185" i="7"/>
  <c r="H185" i="7" s="1"/>
  <c r="M185" i="7"/>
  <c r="L185" i="7" s="1"/>
  <c r="I186" i="7"/>
  <c r="H186" i="7" s="1"/>
  <c r="M186" i="7"/>
  <c r="L186" i="7" s="1"/>
  <c r="I187" i="7"/>
  <c r="H187" i="7" s="1"/>
  <c r="M187" i="7"/>
  <c r="L187" i="7" s="1"/>
  <c r="E188" i="7"/>
  <c r="D188" i="7" s="1"/>
  <c r="I188" i="7"/>
  <c r="H188" i="7" s="1"/>
  <c r="M188" i="7"/>
  <c r="L188" i="7" s="1"/>
  <c r="M189" i="7"/>
  <c r="L189" i="7" s="1"/>
  <c r="E223" i="1"/>
  <c r="I223" i="1"/>
  <c r="T223" i="1"/>
  <c r="R223" i="1"/>
  <c r="L270" i="1"/>
  <c r="P270" i="1"/>
  <c r="X239" i="1"/>
  <c r="I204" i="7"/>
  <c r="H204" i="7" s="1"/>
  <c r="M204" i="7"/>
  <c r="L204" i="7" s="1"/>
  <c r="Q204" i="7"/>
  <c r="P204" i="7" s="1"/>
  <c r="I205" i="7"/>
  <c r="H205" i="7" s="1"/>
  <c r="M205" i="7"/>
  <c r="L205" i="7" s="1"/>
  <c r="Q205" i="7"/>
  <c r="P205" i="7" s="1"/>
  <c r="I206" i="7"/>
  <c r="H206" i="7" s="1"/>
  <c r="M206" i="7"/>
  <c r="L206" i="7" s="1"/>
  <c r="Q206" i="7"/>
  <c r="P206" i="7" s="1"/>
  <c r="M207" i="7"/>
  <c r="L207" i="7" s="1"/>
  <c r="Q207" i="7"/>
  <c r="P207" i="7" s="1"/>
  <c r="I208" i="7"/>
  <c r="H208" i="7" s="1"/>
  <c r="M208" i="7"/>
  <c r="L208" i="7" s="1"/>
  <c r="Q208" i="7"/>
  <c r="P208" i="7" s="1"/>
  <c r="M209" i="7"/>
  <c r="L209" i="7" s="1"/>
  <c r="Q209" i="7"/>
  <c r="P209" i="7" s="1"/>
  <c r="I210" i="7"/>
  <c r="H210" i="7" s="1"/>
  <c r="Q210" i="7"/>
  <c r="P210" i="7" s="1"/>
  <c r="M211" i="7"/>
  <c r="L211" i="7" s="1"/>
  <c r="Q211" i="7"/>
  <c r="P211" i="7" s="1"/>
  <c r="I212" i="7"/>
  <c r="H212" i="7" s="1"/>
  <c r="Q212" i="7"/>
  <c r="P212" i="7" s="1"/>
  <c r="M213" i="7"/>
  <c r="L213" i="7" s="1"/>
  <c r="Q213" i="7"/>
  <c r="P213" i="7" s="1"/>
  <c r="I214" i="7"/>
  <c r="H214" i="7" s="1"/>
  <c r="Q214" i="7"/>
  <c r="P214" i="7" s="1"/>
  <c r="M215" i="7"/>
  <c r="L215" i="7" s="1"/>
  <c r="Q215" i="7"/>
  <c r="P215" i="7" s="1"/>
  <c r="I216" i="7"/>
  <c r="H216" i="7" s="1"/>
  <c r="Q216" i="7"/>
  <c r="P216" i="7" s="1"/>
  <c r="I217" i="7"/>
  <c r="H217" i="7" s="1"/>
  <c r="Q217" i="7"/>
  <c r="P217" i="7" s="1"/>
  <c r="I218" i="7"/>
  <c r="H218" i="7" s="1"/>
  <c r="Q218" i="7"/>
  <c r="P218" i="7" s="1"/>
  <c r="I219" i="7"/>
  <c r="H219" i="7" s="1"/>
  <c r="Q219" i="7"/>
  <c r="P219" i="7" s="1"/>
  <c r="I220" i="7"/>
  <c r="H220" i="7" s="1"/>
  <c r="M220" i="7"/>
  <c r="L220" i="7" s="1"/>
  <c r="Q220" i="7"/>
  <c r="P220" i="7" s="1"/>
  <c r="I221" i="7"/>
  <c r="H221" i="7" s="1"/>
  <c r="M221" i="7"/>
  <c r="L221" i="7" s="1"/>
  <c r="Q221" i="7"/>
  <c r="P221" i="7" s="1"/>
  <c r="X258" i="1"/>
  <c r="Q222" i="7"/>
  <c r="P222" i="7" s="1"/>
  <c r="Z258" i="1"/>
  <c r="N258" i="1"/>
  <c r="M223" i="7"/>
  <c r="L223" i="7" s="1"/>
  <c r="U259" i="1"/>
  <c r="X260" i="1"/>
  <c r="Q224" i="7"/>
  <c r="P224" i="7" s="1"/>
  <c r="Z260" i="1"/>
  <c r="N260" i="1"/>
  <c r="M225" i="7"/>
  <c r="L225" i="7" s="1"/>
  <c r="U261" i="1"/>
  <c r="X262" i="1"/>
  <c r="F262" i="1"/>
  <c r="Q226" i="7"/>
  <c r="P226" i="7" s="1"/>
  <c r="Z262" i="1"/>
  <c r="N262" i="1"/>
  <c r="M227" i="7"/>
  <c r="L227" i="7" s="1"/>
  <c r="U263" i="1"/>
  <c r="X264" i="1"/>
  <c r="F264" i="1"/>
  <c r="Q228" i="7"/>
  <c r="P228" i="7" s="1"/>
  <c r="Z264" i="1"/>
  <c r="N264" i="1"/>
  <c r="M229" i="7"/>
  <c r="L229" i="7" s="1"/>
  <c r="M230" i="7"/>
  <c r="L230" i="7" s="1"/>
  <c r="M231" i="7"/>
  <c r="L231" i="7" s="1"/>
  <c r="Q245" i="7"/>
  <c r="P245" i="7" s="1"/>
  <c r="Q251" i="7"/>
  <c r="P251" i="7" s="1"/>
  <c r="Q255" i="7"/>
  <c r="P255" i="7" s="1"/>
  <c r="Q259" i="7"/>
  <c r="P259" i="7" s="1"/>
  <c r="Q265" i="7"/>
  <c r="P265" i="7" s="1"/>
  <c r="Q269" i="7"/>
  <c r="P269" i="7" s="1"/>
  <c r="E310" i="7"/>
  <c r="D310" i="7" s="1"/>
  <c r="U265" i="1"/>
  <c r="U266" i="1"/>
  <c r="U267" i="1"/>
  <c r="M232" i="7"/>
  <c r="L232" i="7" s="1"/>
  <c r="Q232" i="7"/>
  <c r="P232" i="7" s="1"/>
  <c r="I242" i="7"/>
  <c r="H242" i="7" s="1"/>
  <c r="X286" i="1"/>
  <c r="I244" i="7"/>
  <c r="H244" i="7" s="1"/>
  <c r="Q244" i="7"/>
  <c r="P244" i="7" s="1"/>
  <c r="X288" i="1"/>
  <c r="I246" i="7"/>
  <c r="H246" i="7" s="1"/>
  <c r="Q246" i="7"/>
  <c r="P246" i="7" s="1"/>
  <c r="X290" i="1"/>
  <c r="F291" i="1"/>
  <c r="U291" i="1"/>
  <c r="X292" i="1"/>
  <c r="Q250" i="7"/>
  <c r="P250" i="7" s="1"/>
  <c r="X294" i="1"/>
  <c r="I252" i="7"/>
  <c r="H252" i="7" s="1"/>
  <c r="Q252" i="7"/>
  <c r="P252" i="7" s="1"/>
  <c r="X296" i="1"/>
  <c r="I254" i="7"/>
  <c r="H254" i="7" s="1"/>
  <c r="X298" i="1"/>
  <c r="I256" i="7"/>
  <c r="H256" i="7" s="1"/>
  <c r="Q256" i="7"/>
  <c r="P256" i="7" s="1"/>
  <c r="X300" i="1"/>
  <c r="Q258" i="7"/>
  <c r="P258" i="7" s="1"/>
  <c r="X302" i="1"/>
  <c r="I260" i="7"/>
  <c r="H260" i="7" s="1"/>
  <c r="Q260" i="7"/>
  <c r="P260" i="7" s="1"/>
  <c r="X304" i="1"/>
  <c r="Q262" i="7"/>
  <c r="P262" i="7" s="1"/>
  <c r="X306" i="1"/>
  <c r="I264" i="7"/>
  <c r="H264" i="7" s="1"/>
  <c r="Q264" i="7"/>
  <c r="P264" i="7" s="1"/>
  <c r="X308" i="1"/>
  <c r="Q266" i="7"/>
  <c r="P266" i="7" s="1"/>
  <c r="X310" i="1"/>
  <c r="I268" i="7"/>
  <c r="H268" i="7" s="1"/>
  <c r="Q268" i="7"/>
  <c r="P268" i="7" s="1"/>
  <c r="X312" i="1"/>
  <c r="I270" i="7"/>
  <c r="H270" i="7" s="1"/>
  <c r="Q270" i="7"/>
  <c r="P270" i="7" s="1"/>
  <c r="I271" i="7"/>
  <c r="H271" i="7" s="1"/>
  <c r="Q271" i="7"/>
  <c r="P271" i="7" s="1"/>
  <c r="X344" i="1"/>
  <c r="X346" i="1"/>
  <c r="X348" i="1"/>
  <c r="Z353" i="1"/>
  <c r="E305" i="7"/>
  <c r="D305" i="7" s="1"/>
  <c r="E308" i="7"/>
  <c r="D308" i="7" s="1"/>
  <c r="E309" i="7"/>
  <c r="D309" i="7" s="1"/>
  <c r="X285" i="1"/>
  <c r="F286" i="1"/>
  <c r="F288" i="1"/>
  <c r="F290" i="1"/>
  <c r="F292" i="1"/>
  <c r="F294" i="1"/>
  <c r="F296" i="1"/>
  <c r="F298" i="1"/>
  <c r="F300" i="1"/>
  <c r="F302" i="1"/>
  <c r="F304" i="1"/>
  <c r="F306" i="1"/>
  <c r="F308" i="1"/>
  <c r="F310" i="1"/>
  <c r="D331" i="1"/>
  <c r="E281" i="7" s="1"/>
  <c r="L331" i="1"/>
  <c r="N331" i="1"/>
  <c r="Q362" i="1"/>
  <c r="X332" i="1"/>
  <c r="Z336" i="1"/>
  <c r="N336" i="1"/>
  <c r="Z339" i="1"/>
  <c r="Z343" i="1"/>
  <c r="Z347" i="1"/>
  <c r="Z348" i="1"/>
  <c r="D349" i="1"/>
  <c r="D350" i="1"/>
  <c r="E300" i="7" s="1"/>
  <c r="D300" i="7" s="1"/>
  <c r="N351" i="1"/>
  <c r="Z352" i="1"/>
  <c r="Z355" i="1"/>
  <c r="T16" i="9"/>
  <c r="T112" i="12"/>
  <c r="T37" i="12"/>
  <c r="P112" i="12"/>
  <c r="R149" i="12"/>
  <c r="T187" i="12"/>
  <c r="Q187" i="12"/>
  <c r="U187" i="12"/>
  <c r="A81" i="7"/>
  <c r="A95" i="1"/>
  <c r="Z100" i="1"/>
  <c r="Z104" i="1"/>
  <c r="Z106" i="1"/>
  <c r="Z107" i="1"/>
  <c r="Z116" i="1"/>
  <c r="U117" i="1"/>
  <c r="N117" i="1"/>
  <c r="P100" i="1"/>
  <c r="N108" i="1"/>
  <c r="N112" i="1"/>
  <c r="N114" i="1"/>
  <c r="N115" i="1"/>
  <c r="N120" i="1"/>
  <c r="N122" i="1"/>
  <c r="N123" i="1"/>
  <c r="N100" i="1"/>
  <c r="U103" i="1"/>
  <c r="Q96" i="7"/>
  <c r="P96" i="7" s="1"/>
  <c r="Q105" i="7"/>
  <c r="P105" i="7" s="1"/>
  <c r="Q108" i="7"/>
  <c r="P108" i="7" s="1"/>
  <c r="Q85" i="7"/>
  <c r="J131" i="1"/>
  <c r="Q89" i="7"/>
  <c r="P89" i="7" s="1"/>
  <c r="Q92" i="7"/>
  <c r="P92" i="7" s="1"/>
  <c r="Q101" i="7"/>
  <c r="P101" i="7" s="1"/>
  <c r="Q104" i="7"/>
  <c r="P104" i="7" s="1"/>
  <c r="Q88" i="7"/>
  <c r="P88" i="7" s="1"/>
  <c r="Q93" i="7"/>
  <c r="P93" i="7" s="1"/>
  <c r="Q97" i="7"/>
  <c r="P97" i="7" s="1"/>
  <c r="Q100" i="7"/>
  <c r="P100" i="7" s="1"/>
  <c r="U107" i="1"/>
  <c r="U121" i="1"/>
  <c r="Q86" i="7"/>
  <c r="P86" i="7" s="1"/>
  <c r="Q90" i="7"/>
  <c r="P90" i="7" s="1"/>
  <c r="Q94" i="7"/>
  <c r="P94" i="7" s="1"/>
  <c r="Q98" i="7"/>
  <c r="P98" i="7" s="1"/>
  <c r="Q102" i="7"/>
  <c r="P102" i="7" s="1"/>
  <c r="Q106" i="7"/>
  <c r="P106" i="7" s="1"/>
  <c r="U100" i="1"/>
  <c r="K131" i="1"/>
  <c r="Q87" i="7"/>
  <c r="P87" i="7" s="1"/>
  <c r="Q103" i="7"/>
  <c r="P103" i="7" s="1"/>
  <c r="U115" i="1"/>
  <c r="U123" i="1"/>
  <c r="F100" i="1"/>
  <c r="X100" i="1"/>
  <c r="F104" i="1"/>
  <c r="F108" i="1"/>
  <c r="F112" i="1"/>
  <c r="I98" i="7"/>
  <c r="H98" i="7" s="1"/>
  <c r="F116" i="1"/>
  <c r="I102" i="7"/>
  <c r="H102" i="7" s="1"/>
  <c r="F120" i="1"/>
  <c r="I106" i="7"/>
  <c r="H106" i="7" s="1"/>
  <c r="M89" i="7"/>
  <c r="L89" i="7" s="1"/>
  <c r="U104" i="1"/>
  <c r="M93" i="7"/>
  <c r="L93" i="7" s="1"/>
  <c r="U108" i="1"/>
  <c r="M97" i="7"/>
  <c r="L97" i="7" s="1"/>
  <c r="U112" i="1"/>
  <c r="M101" i="7"/>
  <c r="L101" i="7" s="1"/>
  <c r="U116" i="1"/>
  <c r="M105" i="7"/>
  <c r="L105" i="7" s="1"/>
  <c r="U120" i="1"/>
  <c r="I131" i="1"/>
  <c r="H100" i="1"/>
  <c r="F102" i="1"/>
  <c r="F106" i="1"/>
  <c r="I92" i="7"/>
  <c r="H92" i="7" s="1"/>
  <c r="F110" i="1"/>
  <c r="F114" i="1"/>
  <c r="I100" i="7"/>
  <c r="H100" i="7" s="1"/>
  <c r="F118" i="1"/>
  <c r="I104" i="7"/>
  <c r="H104" i="7" s="1"/>
  <c r="F122" i="1"/>
  <c r="I108" i="7"/>
  <c r="H108" i="7" s="1"/>
  <c r="M87" i="7"/>
  <c r="L87" i="7" s="1"/>
  <c r="U102" i="1"/>
  <c r="M91" i="7"/>
  <c r="L91" i="7" s="1"/>
  <c r="U106" i="1"/>
  <c r="M95" i="7"/>
  <c r="L95" i="7" s="1"/>
  <c r="U110" i="1"/>
  <c r="M99" i="7"/>
  <c r="L99" i="7" s="1"/>
  <c r="U114" i="1"/>
  <c r="M103" i="7"/>
  <c r="L103" i="7" s="1"/>
  <c r="U118" i="1"/>
  <c r="M107" i="7"/>
  <c r="L107" i="7" s="1"/>
  <c r="U122" i="1"/>
  <c r="Y146" i="1"/>
  <c r="U150" i="1"/>
  <c r="U170" i="1"/>
  <c r="P146" i="1"/>
  <c r="N148" i="1"/>
  <c r="U149" i="1"/>
  <c r="N154" i="1"/>
  <c r="U155" i="1"/>
  <c r="U151" i="1"/>
  <c r="U157" i="1"/>
  <c r="U161" i="1"/>
  <c r="Z169" i="1"/>
  <c r="N146" i="1"/>
  <c r="Z146" i="1"/>
  <c r="N147" i="1"/>
  <c r="N151" i="1"/>
  <c r="N152" i="1"/>
  <c r="N153" i="1"/>
  <c r="N157" i="1"/>
  <c r="N158" i="1"/>
  <c r="Q138" i="7"/>
  <c r="P138" i="7" s="1"/>
  <c r="Q144" i="7"/>
  <c r="P144" i="7" s="1"/>
  <c r="Q147" i="7"/>
  <c r="P147" i="7" s="1"/>
  <c r="Q127" i="7"/>
  <c r="P127" i="7" s="1"/>
  <c r="Q133" i="7"/>
  <c r="P133" i="7" s="1"/>
  <c r="Q139" i="7"/>
  <c r="P139" i="7" s="1"/>
  <c r="Q145" i="7"/>
  <c r="P145" i="7" s="1"/>
  <c r="Q146" i="7"/>
  <c r="P146" i="7" s="1"/>
  <c r="Q125" i="7"/>
  <c r="Q126" i="7"/>
  <c r="P126" i="7" s="1"/>
  <c r="Q132" i="7"/>
  <c r="P132" i="7" s="1"/>
  <c r="X148" i="1"/>
  <c r="K177" i="1"/>
  <c r="Q130" i="7"/>
  <c r="P130" i="7" s="1"/>
  <c r="Q134" i="7"/>
  <c r="P134" i="7" s="1"/>
  <c r="Q142" i="7"/>
  <c r="P142" i="7" s="1"/>
  <c r="U153" i="1"/>
  <c r="X154" i="1"/>
  <c r="U165" i="1"/>
  <c r="U147" i="1"/>
  <c r="X153" i="1"/>
  <c r="U159" i="1"/>
  <c r="X165" i="1"/>
  <c r="U167" i="1"/>
  <c r="X147" i="1"/>
  <c r="X159" i="1"/>
  <c r="X167" i="1"/>
  <c r="I125" i="7"/>
  <c r="F177" i="1"/>
  <c r="I127" i="7"/>
  <c r="H127" i="7" s="1"/>
  <c r="I129" i="7"/>
  <c r="H129" i="7" s="1"/>
  <c r="I131" i="7"/>
  <c r="H131" i="7" s="1"/>
  <c r="X146" i="1"/>
  <c r="I126" i="7"/>
  <c r="H126" i="7" s="1"/>
  <c r="E128" i="7"/>
  <c r="D128" i="7" s="1"/>
  <c r="X150" i="1"/>
  <c r="I130" i="7"/>
  <c r="H130" i="7" s="1"/>
  <c r="D132" i="7"/>
  <c r="I134" i="7"/>
  <c r="H134" i="7" s="1"/>
  <c r="U156" i="1"/>
  <c r="D156" i="1"/>
  <c r="E135" i="7" s="1"/>
  <c r="I138" i="7"/>
  <c r="H138" i="7" s="1"/>
  <c r="I145" i="7"/>
  <c r="H145" i="7" s="1"/>
  <c r="D148" i="1"/>
  <c r="U148" i="1"/>
  <c r="D152" i="1"/>
  <c r="E131" i="7" s="1"/>
  <c r="U152" i="1"/>
  <c r="I135" i="7"/>
  <c r="H135" i="7" s="1"/>
  <c r="I139" i="7"/>
  <c r="H139" i="7" s="1"/>
  <c r="I147" i="7"/>
  <c r="H147" i="7" s="1"/>
  <c r="G177" i="1"/>
  <c r="E126" i="7"/>
  <c r="D126" i="7" s="1"/>
  <c r="I128" i="7"/>
  <c r="H128" i="7" s="1"/>
  <c r="I132" i="7"/>
  <c r="H132" i="7" s="1"/>
  <c r="U154" i="1"/>
  <c r="D154" i="1"/>
  <c r="E133" i="7" s="1"/>
  <c r="X156" i="1"/>
  <c r="I136" i="7"/>
  <c r="H136" i="7" s="1"/>
  <c r="U158" i="1"/>
  <c r="D158" i="1"/>
  <c r="E137" i="7" s="1"/>
  <c r="D138" i="7"/>
  <c r="I141" i="7"/>
  <c r="H141" i="7" s="1"/>
  <c r="D146" i="1"/>
  <c r="U146" i="1"/>
  <c r="D150" i="1"/>
  <c r="E129" i="7" s="1"/>
  <c r="I133" i="7"/>
  <c r="H133" i="7" s="1"/>
  <c r="I137" i="7"/>
  <c r="H137" i="7" s="1"/>
  <c r="I143" i="7"/>
  <c r="H143" i="7" s="1"/>
  <c r="X162" i="1"/>
  <c r="X166" i="1"/>
  <c r="X170" i="1"/>
  <c r="I142" i="7"/>
  <c r="H142" i="7" s="1"/>
  <c r="I146" i="7"/>
  <c r="H146" i="7" s="1"/>
  <c r="D160" i="1"/>
  <c r="E139" i="7" s="1"/>
  <c r="U160" i="1"/>
  <c r="D164" i="1"/>
  <c r="E143" i="7" s="1"/>
  <c r="U164" i="1"/>
  <c r="D168" i="1"/>
  <c r="E147" i="7" s="1"/>
  <c r="U168" i="1"/>
  <c r="D162" i="1"/>
  <c r="E141" i="7" s="1"/>
  <c r="D166" i="1"/>
  <c r="E145" i="7" s="1"/>
  <c r="D170" i="1"/>
  <c r="E149" i="7" s="1"/>
  <c r="T298" i="12"/>
  <c r="Z335" i="1"/>
  <c r="N337" i="1"/>
  <c r="Z342" i="1"/>
  <c r="Z346" i="1"/>
  <c r="N347" i="1"/>
  <c r="Z349" i="1"/>
  <c r="Z350" i="1"/>
  <c r="Z351" i="1"/>
  <c r="P331" i="1"/>
  <c r="P335" i="1"/>
  <c r="N339" i="1"/>
  <c r="N344" i="1"/>
  <c r="U331" i="1"/>
  <c r="Z332" i="1"/>
  <c r="N333" i="1"/>
  <c r="P337" i="1"/>
  <c r="P338" i="1"/>
  <c r="P343" i="1"/>
  <c r="Z344" i="1"/>
  <c r="P347" i="1"/>
  <c r="N353" i="1"/>
  <c r="N354" i="1"/>
  <c r="D281" i="7"/>
  <c r="E303" i="7"/>
  <c r="D303" i="7" s="1"/>
  <c r="D352" i="1"/>
  <c r="X352" i="1"/>
  <c r="D354" i="1"/>
  <c r="X354" i="1"/>
  <c r="E294" i="7"/>
  <c r="D294" i="7" s="1"/>
  <c r="E298" i="7"/>
  <c r="D298" i="7" s="1"/>
  <c r="D332" i="1"/>
  <c r="D334" i="1"/>
  <c r="D336" i="1"/>
  <c r="D338" i="1"/>
  <c r="D340" i="1"/>
  <c r="E283" i="7"/>
  <c r="D283" i="7" s="1"/>
  <c r="X353" i="1"/>
  <c r="X355" i="1"/>
  <c r="T75" i="12"/>
  <c r="P57" i="1"/>
  <c r="Q85" i="1"/>
  <c r="Z55" i="1"/>
  <c r="N63" i="1"/>
  <c r="Z63" i="1"/>
  <c r="Z59" i="1"/>
  <c r="U59" i="1"/>
  <c r="Z61" i="1"/>
  <c r="Z65" i="1"/>
  <c r="Z67" i="1"/>
  <c r="U70" i="1"/>
  <c r="Z71" i="1"/>
  <c r="Z73" i="1"/>
  <c r="U74" i="1"/>
  <c r="U76" i="1"/>
  <c r="U57" i="1"/>
  <c r="N58" i="1"/>
  <c r="U61" i="1"/>
  <c r="N62" i="1"/>
  <c r="N64" i="1"/>
  <c r="O85" i="1"/>
  <c r="U68" i="1"/>
  <c r="Z69" i="1"/>
  <c r="U72" i="1"/>
  <c r="Z75" i="1"/>
  <c r="Z77" i="1"/>
  <c r="U56" i="1"/>
  <c r="U60" i="1"/>
  <c r="N66" i="1"/>
  <c r="N68" i="1"/>
  <c r="N70" i="1"/>
  <c r="N72" i="1"/>
  <c r="N74" i="1"/>
  <c r="N76" i="1"/>
  <c r="I56" i="7"/>
  <c r="H56" i="7" s="1"/>
  <c r="E49" i="7"/>
  <c r="D49" i="7"/>
  <c r="E53" i="7"/>
  <c r="D53" i="7"/>
  <c r="I63" i="7"/>
  <c r="H63" i="7" s="1"/>
  <c r="I46" i="7"/>
  <c r="F85" i="1"/>
  <c r="I54" i="7"/>
  <c r="H54" i="7" s="1"/>
  <c r="I57" i="7"/>
  <c r="H57" i="7" s="1"/>
  <c r="I61" i="7"/>
  <c r="H61" i="7" s="1"/>
  <c r="I69" i="7"/>
  <c r="H69" i="7" s="1"/>
  <c r="G85" i="1"/>
  <c r="U54" i="1"/>
  <c r="X67" i="1"/>
  <c r="D67" i="1"/>
  <c r="I60" i="7"/>
  <c r="H60" i="7" s="1"/>
  <c r="E47" i="7"/>
  <c r="D47" i="7"/>
  <c r="I48" i="7"/>
  <c r="H48" i="7" s="1"/>
  <c r="I50" i="7"/>
  <c r="H50" i="7" s="1"/>
  <c r="U65" i="1"/>
  <c r="I65" i="7"/>
  <c r="H65" i="7" s="1"/>
  <c r="E50" i="7"/>
  <c r="D50" i="7"/>
  <c r="I51" i="7"/>
  <c r="H51" i="7" s="1"/>
  <c r="D52" i="7"/>
  <c r="E52" i="7"/>
  <c r="I53" i="7"/>
  <c r="H53" i="7" s="1"/>
  <c r="E54" i="7"/>
  <c r="D54" i="7"/>
  <c r="I55" i="7"/>
  <c r="H55" i="7" s="1"/>
  <c r="X64" i="1"/>
  <c r="D64" i="1"/>
  <c r="E57" i="7"/>
  <c r="D57" i="7"/>
  <c r="X66" i="1"/>
  <c r="D66" i="1"/>
  <c r="I59" i="7"/>
  <c r="H59" i="7" s="1"/>
  <c r="U67" i="1"/>
  <c r="I62" i="7"/>
  <c r="H62" i="7" s="1"/>
  <c r="I64" i="7"/>
  <c r="H64" i="7" s="1"/>
  <c r="I66" i="7"/>
  <c r="H66" i="7" s="1"/>
  <c r="I68" i="7"/>
  <c r="H68" i="7" s="1"/>
  <c r="E51" i="7"/>
  <c r="D51" i="7"/>
  <c r="I52" i="7"/>
  <c r="H52" i="7" s="1"/>
  <c r="E55" i="7"/>
  <c r="D55" i="7"/>
  <c r="U64" i="1"/>
  <c r="X68" i="1"/>
  <c r="D68" i="1"/>
  <c r="I67" i="7"/>
  <c r="H67" i="7" s="1"/>
  <c r="E46" i="7"/>
  <c r="D46" i="7"/>
  <c r="I47" i="7"/>
  <c r="H47" i="7" s="1"/>
  <c r="D48" i="7"/>
  <c r="E48" i="7"/>
  <c r="I49" i="7"/>
  <c r="H49" i="7" s="1"/>
  <c r="E85" i="1"/>
  <c r="X65" i="1"/>
  <c r="I58" i="7"/>
  <c r="H58" i="7" s="1"/>
  <c r="U66" i="1"/>
  <c r="X69" i="1"/>
  <c r="D69" i="1"/>
  <c r="U69" i="1"/>
  <c r="D70" i="1"/>
  <c r="X70" i="1"/>
  <c r="D72" i="1"/>
  <c r="X72" i="1"/>
  <c r="D74" i="1"/>
  <c r="X74" i="1"/>
  <c r="D76" i="1"/>
  <c r="X76" i="1"/>
  <c r="U71" i="1"/>
  <c r="U73" i="1"/>
  <c r="U75" i="1"/>
  <c r="U77" i="1"/>
  <c r="D71" i="1"/>
  <c r="D73" i="1"/>
  <c r="D75" i="1"/>
  <c r="D77" i="1"/>
  <c r="U9" i="1"/>
  <c r="U17" i="1"/>
  <c r="N24" i="1"/>
  <c r="N25" i="1"/>
  <c r="U32" i="1"/>
  <c r="N32" i="1"/>
  <c r="O39" i="1"/>
  <c r="N10" i="1"/>
  <c r="U11" i="1"/>
  <c r="U19" i="1"/>
  <c r="U27" i="1"/>
  <c r="U30" i="1"/>
  <c r="N9" i="1"/>
  <c r="U12" i="1"/>
  <c r="U13" i="1"/>
  <c r="N17" i="1"/>
  <c r="U20" i="1"/>
  <c r="U21" i="1"/>
  <c r="U28" i="1"/>
  <c r="U29" i="1"/>
  <c r="N31" i="1"/>
  <c r="M9" i="7"/>
  <c r="M17" i="7"/>
  <c r="I28" i="7"/>
  <c r="I24" i="7"/>
  <c r="M26" i="7"/>
  <c r="M13" i="7"/>
  <c r="M21" i="7"/>
  <c r="M22" i="7"/>
  <c r="M25" i="7"/>
  <c r="D26" i="7"/>
  <c r="E26" i="7" s="1"/>
  <c r="F8" i="1"/>
  <c r="D10" i="1"/>
  <c r="F12" i="1"/>
  <c r="D14" i="1"/>
  <c r="F16" i="1"/>
  <c r="D18" i="1"/>
  <c r="F20" i="1"/>
  <c r="D22" i="1"/>
  <c r="F24" i="1"/>
  <c r="D26" i="1"/>
  <c r="F28" i="1"/>
  <c r="D30" i="1"/>
  <c r="D30" i="7"/>
  <c r="E30" i="7" s="1"/>
  <c r="X8" i="1"/>
  <c r="X39" i="1" s="1"/>
  <c r="D8" i="7"/>
  <c r="E8" i="7" s="1"/>
  <c r="M8" i="7"/>
  <c r="I10" i="7"/>
  <c r="D12" i="7"/>
  <c r="E12" i="7" s="1"/>
  <c r="M12" i="7"/>
  <c r="I14" i="7"/>
  <c r="D16" i="7"/>
  <c r="E16" i="7" s="1"/>
  <c r="M16" i="7"/>
  <c r="I18" i="7"/>
  <c r="D20" i="7"/>
  <c r="E20" i="7" s="1"/>
  <c r="M20" i="7"/>
  <c r="M24" i="7"/>
  <c r="I26" i="7"/>
  <c r="D28" i="7"/>
  <c r="E28" i="7" s="1"/>
  <c r="M28" i="7"/>
  <c r="M7" i="7"/>
  <c r="H39" i="1"/>
  <c r="I9" i="7"/>
  <c r="U10" i="1"/>
  <c r="D11" i="7"/>
  <c r="E11" i="7" s="1"/>
  <c r="M11" i="7"/>
  <c r="I13" i="7"/>
  <c r="U14" i="1"/>
  <c r="D15" i="7"/>
  <c r="E15" i="7" s="1"/>
  <c r="M15" i="7"/>
  <c r="I17" i="7"/>
  <c r="U18" i="1"/>
  <c r="D19" i="7"/>
  <c r="E19" i="7" s="1"/>
  <c r="M19" i="7"/>
  <c r="I21" i="7"/>
  <c r="U22" i="1"/>
  <c r="D23" i="7"/>
  <c r="E23" i="7" s="1"/>
  <c r="M23" i="7"/>
  <c r="I25" i="7"/>
  <c r="U26" i="1"/>
  <c r="D27" i="7"/>
  <c r="E27" i="7" s="1"/>
  <c r="M27" i="7"/>
  <c r="I29" i="7"/>
  <c r="I31" i="7"/>
  <c r="E39" i="1"/>
  <c r="I39" i="1"/>
  <c r="I8" i="7"/>
  <c r="D10" i="7"/>
  <c r="E10" i="7" s="1"/>
  <c r="M10" i="7"/>
  <c r="I12" i="7"/>
  <c r="D14" i="7"/>
  <c r="E14" i="7" s="1"/>
  <c r="M14" i="7"/>
  <c r="I16" i="7"/>
  <c r="D18" i="7"/>
  <c r="E18" i="7" s="1"/>
  <c r="M18" i="7"/>
  <c r="I20" i="7"/>
  <c r="D22" i="7"/>
  <c r="E22" i="7" s="1"/>
  <c r="M29" i="7"/>
  <c r="M31" i="7"/>
  <c r="U31" i="1"/>
  <c r="I30" i="7"/>
  <c r="D32" i="1"/>
  <c r="M193" i="7"/>
  <c r="S187" i="12"/>
  <c r="P223" i="1"/>
  <c r="M192" i="7"/>
  <c r="L192" i="7" s="1"/>
  <c r="I192" i="7"/>
  <c r="H192" i="7" s="1"/>
  <c r="P187" i="12"/>
  <c r="O187" i="12"/>
  <c r="M191" i="7"/>
  <c r="L191" i="7" s="1"/>
  <c r="O223" i="1"/>
  <c r="S223" i="1"/>
  <c r="Y223" i="1" l="1"/>
  <c r="Z224" i="1"/>
  <c r="X223" i="1"/>
  <c r="X227" i="1" s="1"/>
  <c r="Y362" i="1"/>
  <c r="E295" i="7"/>
  <c r="D295" i="7" s="1"/>
  <c r="M212" i="7"/>
  <c r="L212" i="7" s="1"/>
  <c r="I213" i="7"/>
  <c r="H213" i="7" s="1"/>
  <c r="E287" i="7"/>
  <c r="D287" i="7" s="1"/>
  <c r="I211" i="7"/>
  <c r="H211" i="7" s="1"/>
  <c r="Q242" i="7"/>
  <c r="X224" i="1"/>
  <c r="E291" i="7"/>
  <c r="D291" i="7" s="1"/>
  <c r="W364" i="1"/>
  <c r="Y224" i="1"/>
  <c r="I22" i="7"/>
  <c r="J270" i="1"/>
  <c r="L177" i="1"/>
  <c r="X85" i="1"/>
  <c r="Y39" i="1"/>
  <c r="H270" i="1"/>
  <c r="M214" i="7"/>
  <c r="L214" i="7" s="1"/>
  <c r="D24" i="7"/>
  <c r="E24" i="7" s="1"/>
  <c r="Y270" i="1"/>
  <c r="Y275" i="1" s="1"/>
  <c r="E171" i="7"/>
  <c r="D171" i="7" s="1"/>
  <c r="Z39" i="1"/>
  <c r="D7" i="7"/>
  <c r="E7" i="7" s="1"/>
  <c r="Y177" i="1"/>
  <c r="J177" i="1"/>
  <c r="J316" i="1"/>
  <c r="Q254" i="7"/>
  <c r="P254" i="7" s="1"/>
  <c r="U316" i="1"/>
  <c r="J18" i="9" s="1"/>
  <c r="K18" i="9" s="1"/>
  <c r="I190" i="7"/>
  <c r="H190" i="7" s="1"/>
  <c r="Z177" i="1"/>
  <c r="Z178" i="1" s="1"/>
  <c r="W37" i="1"/>
  <c r="U135" i="1"/>
  <c r="F316" i="1"/>
  <c r="I273" i="7" s="1"/>
  <c r="H15" i="8" s="1"/>
  <c r="W316" i="1"/>
  <c r="X316" i="1"/>
  <c r="U223" i="1"/>
  <c r="X270" i="1"/>
  <c r="Z270" i="1"/>
  <c r="Z273" i="1" s="1"/>
  <c r="W39" i="1"/>
  <c r="L362" i="1"/>
  <c r="I265" i="7"/>
  <c r="H265" i="7" s="1"/>
  <c r="I257" i="7"/>
  <c r="H257" i="7" s="1"/>
  <c r="I249" i="7"/>
  <c r="H249" i="7" s="1"/>
  <c r="I230" i="7"/>
  <c r="H230" i="7" s="1"/>
  <c r="I229" i="7"/>
  <c r="H229" i="7" s="1"/>
  <c r="I224" i="7"/>
  <c r="H224" i="7" s="1"/>
  <c r="N270" i="1"/>
  <c r="H203" i="7"/>
  <c r="E167" i="7"/>
  <c r="D167" i="7" s="1"/>
  <c r="E183" i="7"/>
  <c r="D183" i="7" s="1"/>
  <c r="E181" i="7"/>
  <c r="D181" i="7" s="1"/>
  <c r="E179" i="7"/>
  <c r="D179" i="7" s="1"/>
  <c r="E177" i="7"/>
  <c r="D177" i="7" s="1"/>
  <c r="E175" i="7"/>
  <c r="D175" i="7" s="1"/>
  <c r="D154" i="7"/>
  <c r="D153" i="7"/>
  <c r="Q152" i="7"/>
  <c r="P152" i="7" s="1"/>
  <c r="D151" i="7"/>
  <c r="Q150" i="7"/>
  <c r="P150" i="7" s="1"/>
  <c r="I114" i="7"/>
  <c r="H114" i="7" s="1"/>
  <c r="I113" i="7"/>
  <c r="H113" i="7" s="1"/>
  <c r="I109" i="7"/>
  <c r="H109" i="7" s="1"/>
  <c r="E74" i="7"/>
  <c r="D74" i="7"/>
  <c r="E72" i="7"/>
  <c r="D72" i="7"/>
  <c r="E70" i="7"/>
  <c r="D70" i="7"/>
  <c r="I269" i="7"/>
  <c r="H269" i="7" s="1"/>
  <c r="I261" i="7"/>
  <c r="H261" i="7" s="1"/>
  <c r="I253" i="7"/>
  <c r="H253" i="7" s="1"/>
  <c r="I245" i="7"/>
  <c r="H245" i="7" s="1"/>
  <c r="I231" i="7"/>
  <c r="H231" i="7" s="1"/>
  <c r="Q273" i="7"/>
  <c r="P15" i="8" s="1"/>
  <c r="P242" i="7"/>
  <c r="P273" i="7" s="1"/>
  <c r="O15" i="8" s="1"/>
  <c r="I228" i="7"/>
  <c r="H228" i="7" s="1"/>
  <c r="Q234" i="7"/>
  <c r="P14" i="8" s="1"/>
  <c r="P203" i="7"/>
  <c r="P234" i="7" s="1"/>
  <c r="O14" i="8" s="1"/>
  <c r="F270" i="1"/>
  <c r="D34" i="7"/>
  <c r="E34" i="7" s="1"/>
  <c r="I227" i="7"/>
  <c r="H227" i="7" s="1"/>
  <c r="I223" i="7"/>
  <c r="H223" i="7" s="1"/>
  <c r="U270" i="1"/>
  <c r="J17" i="9" s="1"/>
  <c r="K17" i="9" s="1"/>
  <c r="F223" i="1"/>
  <c r="P39" i="1"/>
  <c r="E299" i="7"/>
  <c r="D299" i="7" s="1"/>
  <c r="D362" i="1"/>
  <c r="X177" i="1"/>
  <c r="I267" i="7"/>
  <c r="H267" i="7" s="1"/>
  <c r="I263" i="7"/>
  <c r="H263" i="7" s="1"/>
  <c r="I259" i="7"/>
  <c r="H259" i="7" s="1"/>
  <c r="I255" i="7"/>
  <c r="H255" i="7" s="1"/>
  <c r="I251" i="7"/>
  <c r="H251" i="7" s="1"/>
  <c r="I247" i="7"/>
  <c r="H247" i="7" s="1"/>
  <c r="I243" i="7"/>
  <c r="H243" i="7" s="1"/>
  <c r="I248" i="7"/>
  <c r="H248" i="7" s="1"/>
  <c r="I226" i="7"/>
  <c r="H226" i="7" s="1"/>
  <c r="I222" i="7"/>
  <c r="H222" i="7" s="1"/>
  <c r="M234" i="7"/>
  <c r="L14" i="8" s="1"/>
  <c r="L203" i="7"/>
  <c r="L234" i="7" s="1"/>
  <c r="K14" i="8" s="1"/>
  <c r="I225" i="7"/>
  <c r="H225" i="7" s="1"/>
  <c r="E182" i="7"/>
  <c r="D182" i="7" s="1"/>
  <c r="E180" i="7"/>
  <c r="D180" i="7" s="1"/>
  <c r="E178" i="7"/>
  <c r="D178" i="7" s="1"/>
  <c r="E176" i="7"/>
  <c r="D176" i="7" s="1"/>
  <c r="I111" i="7"/>
  <c r="H111" i="7" s="1"/>
  <c r="D73" i="7"/>
  <c r="E73" i="7"/>
  <c r="D71" i="7"/>
  <c r="E71" i="7"/>
  <c r="L85" i="1"/>
  <c r="D32" i="7"/>
  <c r="E32" i="7" s="1"/>
  <c r="N131" i="1"/>
  <c r="P131" i="1"/>
  <c r="U131" i="1"/>
  <c r="J14" i="9" s="1"/>
  <c r="K14" i="9" s="1"/>
  <c r="P85" i="7"/>
  <c r="P116" i="7" s="1"/>
  <c r="O11" i="8" s="1"/>
  <c r="Q116" i="7"/>
  <c r="P11" i="8" s="1"/>
  <c r="I101" i="7"/>
  <c r="H101" i="7" s="1"/>
  <c r="I107" i="7"/>
  <c r="H107" i="7" s="1"/>
  <c r="I103" i="7"/>
  <c r="H103" i="7" s="1"/>
  <c r="I99" i="7"/>
  <c r="H99" i="7" s="1"/>
  <c r="I95" i="7"/>
  <c r="H95" i="7" s="1"/>
  <c r="I91" i="7"/>
  <c r="H91" i="7" s="1"/>
  <c r="I87" i="7"/>
  <c r="H87" i="7" s="1"/>
  <c r="X131" i="1"/>
  <c r="I105" i="7"/>
  <c r="H105" i="7" s="1"/>
  <c r="I97" i="7"/>
  <c r="H97" i="7" s="1"/>
  <c r="I89" i="7"/>
  <c r="H89" i="7" s="1"/>
  <c r="W131" i="1"/>
  <c r="I93" i="7"/>
  <c r="H93" i="7" s="1"/>
  <c r="H131" i="1"/>
  <c r="M85" i="7"/>
  <c r="F131" i="1"/>
  <c r="I85" i="7"/>
  <c r="P177" i="1"/>
  <c r="N177" i="1"/>
  <c r="Q156" i="7"/>
  <c r="P12" i="8" s="1"/>
  <c r="P125" i="7"/>
  <c r="D143" i="7"/>
  <c r="D135" i="7"/>
  <c r="D149" i="7"/>
  <c r="D129" i="7"/>
  <c r="D133" i="7"/>
  <c r="E127" i="7"/>
  <c r="D127" i="7" s="1"/>
  <c r="D145" i="7"/>
  <c r="D147" i="7"/>
  <c r="D139" i="7"/>
  <c r="U177" i="1"/>
  <c r="J15" i="9" s="1"/>
  <c r="K15" i="9" s="1"/>
  <c r="D137" i="7"/>
  <c r="D141" i="7"/>
  <c r="D177" i="1"/>
  <c r="E156" i="7" s="1"/>
  <c r="E125" i="7"/>
  <c r="D131" i="7"/>
  <c r="H125" i="7"/>
  <c r="H156" i="7" s="1"/>
  <c r="G12" i="8" s="1"/>
  <c r="I156" i="7"/>
  <c r="H12" i="8" s="1"/>
  <c r="U362" i="1"/>
  <c r="P362" i="1"/>
  <c r="N362" i="1"/>
  <c r="E284" i="7"/>
  <c r="D284" i="7" s="1"/>
  <c r="E302" i="7"/>
  <c r="D302" i="7" s="1"/>
  <c r="E282" i="7"/>
  <c r="E290" i="7"/>
  <c r="D290" i="7" s="1"/>
  <c r="E288" i="7"/>
  <c r="D288" i="7" s="1"/>
  <c r="E304" i="7"/>
  <c r="D304" i="7" s="1"/>
  <c r="E286" i="7"/>
  <c r="D286" i="7" s="1"/>
  <c r="N85" i="1"/>
  <c r="Z86" i="1"/>
  <c r="P85" i="1"/>
  <c r="E65" i="7"/>
  <c r="D65" i="7"/>
  <c r="H46" i="7"/>
  <c r="H77" i="7" s="1"/>
  <c r="G10" i="8" s="1"/>
  <c r="I77" i="7"/>
  <c r="H10" i="8" s="1"/>
  <c r="E66" i="7"/>
  <c r="D66" i="7"/>
  <c r="E62" i="7"/>
  <c r="D62" i="7"/>
  <c r="E58" i="7"/>
  <c r="D58" i="7"/>
  <c r="U85" i="1"/>
  <c r="J11" i="9" s="1"/>
  <c r="E63" i="7"/>
  <c r="D63" i="7"/>
  <c r="E69" i="7"/>
  <c r="D69" i="7"/>
  <c r="D56" i="7"/>
  <c r="E56" i="7"/>
  <c r="W85" i="1"/>
  <c r="E67" i="7"/>
  <c r="D67" i="7"/>
  <c r="D68" i="7"/>
  <c r="E68" i="7"/>
  <c r="D64" i="7"/>
  <c r="E64" i="7"/>
  <c r="E61" i="7"/>
  <c r="D61" i="7"/>
  <c r="D85" i="1"/>
  <c r="D60" i="7"/>
  <c r="E60" i="7"/>
  <c r="E59" i="7"/>
  <c r="D59" i="7"/>
  <c r="N39" i="1"/>
  <c r="D31" i="7"/>
  <c r="E31" i="7" s="1"/>
  <c r="D29" i="7"/>
  <c r="E29" i="7" s="1"/>
  <c r="I19" i="7"/>
  <c r="D13" i="7"/>
  <c r="E13" i="7" s="1"/>
  <c r="U39" i="1"/>
  <c r="J12" i="9" s="1"/>
  <c r="I23" i="7"/>
  <c r="D17" i="7"/>
  <c r="E17" i="7" s="1"/>
  <c r="F39" i="1"/>
  <c r="I7" i="7"/>
  <c r="M38" i="7"/>
  <c r="L9" i="8" s="1"/>
  <c r="I27" i="7"/>
  <c r="D21" i="7"/>
  <c r="E21" i="7" s="1"/>
  <c r="I11" i="7"/>
  <c r="D39" i="1"/>
  <c r="D25" i="7"/>
  <c r="E25" i="7" s="1"/>
  <c r="I15" i="7"/>
  <c r="D9" i="7"/>
  <c r="E9" i="7" s="1"/>
  <c r="E193" i="7"/>
  <c r="D193" i="7" s="1"/>
  <c r="E192" i="7"/>
  <c r="D192" i="7" s="1"/>
  <c r="E191" i="7"/>
  <c r="D191" i="7" s="1"/>
  <c r="M190" i="7"/>
  <c r="H223" i="1"/>
  <c r="E190" i="7"/>
  <c r="D223" i="1"/>
  <c r="N223" i="1"/>
  <c r="I195" i="7" l="1"/>
  <c r="H13" i="8" s="1"/>
  <c r="P156" i="7"/>
  <c r="O12" i="8" s="1"/>
  <c r="O17" i="8" s="1"/>
  <c r="N11" i="9"/>
  <c r="N17" i="9"/>
  <c r="N15" i="9"/>
  <c r="N12" i="9"/>
  <c r="N14" i="9"/>
  <c r="Y364" i="1"/>
  <c r="W41" i="1"/>
  <c r="J16" i="9"/>
  <c r="K16" i="9" s="1"/>
  <c r="N18" i="9"/>
  <c r="H195" i="7"/>
  <c r="G13" i="8" s="1"/>
  <c r="X371" i="1"/>
  <c r="J13" i="9"/>
  <c r="X368" i="1"/>
  <c r="W362" i="1"/>
  <c r="H273" i="7"/>
  <c r="G15" i="8" s="1"/>
  <c r="Q21" i="9"/>
  <c r="W226" i="1"/>
  <c r="P17" i="8"/>
  <c r="H234" i="7"/>
  <c r="G14" i="8" s="1"/>
  <c r="E77" i="7"/>
  <c r="D10" i="8" s="1"/>
  <c r="D77" i="7"/>
  <c r="C10" i="8" s="1"/>
  <c r="I234" i="7"/>
  <c r="H14" i="8" s="1"/>
  <c r="M370" i="1"/>
  <c r="L85" i="7"/>
  <c r="L116" i="7" s="1"/>
  <c r="K11" i="8" s="1"/>
  <c r="M116" i="7"/>
  <c r="L11" i="8" s="1"/>
  <c r="I116" i="7"/>
  <c r="H11" i="8" s="1"/>
  <c r="H85" i="7"/>
  <c r="H116" i="7" s="1"/>
  <c r="G11" i="8" s="1"/>
  <c r="D12" i="8"/>
  <c r="D125" i="7"/>
  <c r="D156" i="7" s="1"/>
  <c r="C12" i="8" s="1"/>
  <c r="D282" i="7"/>
  <c r="D312" i="7" s="1"/>
  <c r="C16" i="8" s="1"/>
  <c r="E312" i="7"/>
  <c r="D16" i="8" s="1"/>
  <c r="D38" i="7"/>
  <c r="C9" i="8" s="1"/>
  <c r="E38" i="7"/>
  <c r="D9" i="8" s="1"/>
  <c r="I38" i="7"/>
  <c r="H9" i="8" s="1"/>
  <c r="D190" i="7"/>
  <c r="D195" i="7" s="1"/>
  <c r="C13" i="8" s="1"/>
  <c r="E195" i="7"/>
  <c r="D13" i="8" s="1"/>
  <c r="L190" i="7"/>
  <c r="L195" i="7" s="1"/>
  <c r="K13" i="8" s="1"/>
  <c r="M195" i="7"/>
  <c r="L13" i="8" s="1"/>
  <c r="N16" i="9" l="1"/>
  <c r="Q25" i="9" s="1"/>
  <c r="N13" i="9"/>
  <c r="H17" i="8"/>
  <c r="L17" i="8"/>
  <c r="K17" i="8"/>
  <c r="G17" i="8"/>
  <c r="C17" i="8"/>
  <c r="D17" i="8"/>
  <c r="K19" i="9" l="1"/>
  <c r="L19" i="9" s="1"/>
</calcChain>
</file>

<file path=xl/sharedStrings.xml><?xml version="1.0" encoding="utf-8"?>
<sst xmlns="http://schemas.openxmlformats.org/spreadsheetml/2006/main" count="935" uniqueCount="114">
  <si>
    <t>ADIPALA</t>
  </si>
  <si>
    <t>KAWUNGANTEN</t>
  </si>
  <si>
    <t>SAMPANG</t>
  </si>
  <si>
    <t>SIDAREJA</t>
  </si>
  <si>
    <t>KARANGPUCUNG</t>
  </si>
  <si>
    <t>MAJENANG</t>
  </si>
  <si>
    <t>WANAREJA</t>
  </si>
  <si>
    <t>KROYA</t>
  </si>
  <si>
    <t>Jumlah</t>
  </si>
  <si>
    <t>JUMLAH</t>
  </si>
  <si>
    <t xml:space="preserve">DAFTAR PENDAPATAN HARIAN TERMINAL  </t>
  </si>
  <si>
    <t>TERMINAL ADIPALA</t>
  </si>
  <si>
    <t>TERMINAL: ADIPALA</t>
  </si>
  <si>
    <t>NO</t>
  </si>
  <si>
    <t>TANGGAL</t>
  </si>
  <si>
    <t>NO. STS</t>
  </si>
  <si>
    <t>BUS BESAR</t>
  </si>
  <si>
    <t>BUS SEDANG</t>
  </si>
  <si>
    <t>BUS KECIL</t>
  </si>
  <si>
    <t>ANGKUDES</t>
  </si>
  <si>
    <t>MCK</t>
  </si>
  <si>
    <t>P A R K I R</t>
  </si>
  <si>
    <t>SW LHN USAHA DG</t>
  </si>
  <si>
    <t>SEWA AGEN</t>
  </si>
  <si>
    <t>SEWA KIOS</t>
  </si>
  <si>
    <t>MOTOR</t>
  </si>
  <si>
    <t>MOBIL</t>
  </si>
  <si>
    <t>JUMLAH  STS A</t>
  </si>
  <si>
    <t>JUMLAH STS B</t>
  </si>
  <si>
    <t>JUMLAH STS C</t>
  </si>
  <si>
    <t>Lbr</t>
  </si>
  <si>
    <t>Uang</t>
  </si>
  <si>
    <t xml:space="preserve"> </t>
  </si>
  <si>
    <t>Cilacap,</t>
  </si>
  <si>
    <t>TERMINAL KAWUNGANTEN</t>
  </si>
  <si>
    <t>TERMINAL SAMPANG</t>
  </si>
  <si>
    <t>TERMINAL SIDAREJA</t>
  </si>
  <si>
    <t>TERMINAL KARANGPUCUNG</t>
  </si>
  <si>
    <t>TERMINAL MAJENANG</t>
  </si>
  <si>
    <t>TERMINAL WANAREJA</t>
  </si>
  <si>
    <t>TERMINAL KROYA</t>
  </si>
  <si>
    <t>-</t>
  </si>
  <si>
    <t>Mengetahui</t>
  </si>
  <si>
    <t xml:space="preserve">KEPALA  UPTD  TERMINAL  PENUMPANG </t>
  </si>
  <si>
    <t>KABUPATEN CILACAP</t>
  </si>
  <si>
    <t>MASIKHIN JAFAR, S.Sos.MM</t>
  </si>
  <si>
    <t>Penata  TK I</t>
  </si>
  <si>
    <t>NIP.19740506 200312 1 004</t>
  </si>
  <si>
    <t>UPTD.  TERMINAL PENUMPANG KABUPATEN CILACAP</t>
  </si>
  <si>
    <t>TERMINAL BUS SE - KABUPATEN CILACAP</t>
  </si>
  <si>
    <t>TAHUN  2021</t>
  </si>
  <si>
    <t>TERMINAL</t>
  </si>
  <si>
    <t>Mengetahui :</t>
  </si>
  <si>
    <t>Penata TK I</t>
  </si>
  <si>
    <t>Sewa Kios</t>
  </si>
  <si>
    <t>DATA RIT PENUMPANG HARIAN TERMINAL</t>
  </si>
  <si>
    <t xml:space="preserve">BUS </t>
  </si>
  <si>
    <t>RIT</t>
  </si>
  <si>
    <t>PNP</t>
  </si>
  <si>
    <t>DTG</t>
  </si>
  <si>
    <t>BRKT</t>
  </si>
  <si>
    <t>ANGKUDESBUS BESAR</t>
  </si>
  <si>
    <t>LAPORAN BULANAN BUS , RIT ,PENUMPANG</t>
  </si>
  <si>
    <t>ANGKDES / KOTA</t>
  </si>
  <si>
    <t>BUS</t>
  </si>
  <si>
    <t>PENUMPANG</t>
  </si>
  <si>
    <t>DTNG</t>
  </si>
  <si>
    <t>DINAS PERHUBUNGAN KABUPATEN CILACAP</t>
  </si>
  <si>
    <t>UPTD.  TERMINAL PENUMPANG  KABUPATEN CILACAP</t>
  </si>
  <si>
    <t>Daftar : Rekapitulasi Realisasi Pendapatan UPTD. Terminal Penumpang Kabupaten Cilacap</t>
  </si>
  <si>
    <t xml:space="preserve">NAMA TERMINAL </t>
  </si>
  <si>
    <t>TARGET  TAHUN ANGGARAN PERUBAHAN 2020</t>
  </si>
  <si>
    <t>REALISASI PENDAPATAN BULAN</t>
  </si>
  <si>
    <t>PROSENTASE PENDAPATAN</t>
  </si>
  <si>
    <t xml:space="preserve">PROSENTASE </t>
  </si>
  <si>
    <t>KET.</t>
  </si>
  <si>
    <t>Januari</t>
  </si>
  <si>
    <t>Februari</t>
  </si>
  <si>
    <t>Maret</t>
  </si>
  <si>
    <t>April</t>
  </si>
  <si>
    <t>Rp</t>
  </si>
  <si>
    <t>RP</t>
  </si>
  <si>
    <t>Cilacap,  31 Desember 2021</t>
  </si>
  <si>
    <t>KEPALA UPTD.  TERMINAL PENUMPANG KABUPATEN CILACAP</t>
  </si>
  <si>
    <t>BENDAHARA PENERIMAAN PEMBANTU</t>
  </si>
  <si>
    <t>BULAN      : MEI 2021</t>
  </si>
  <si>
    <t>RET. PELAYANAN PENYEDIAAN TEMPAT PARKIR UNTUK KENDARAAN PENUMPANG DAN BUS UMUM</t>
  </si>
  <si>
    <t>RET. PELAYANAN FASILITAS LAINNYA DI LINGKUNGAN TERMINAL</t>
  </si>
  <si>
    <t>RET. PELAYANAN PENYEDIAAN TEMPAT KEGIATAN USAHA</t>
  </si>
  <si>
    <t>BANYAK KARCIS YANG TERJUAL</t>
  </si>
  <si>
    <t>RET. BUS BESAR</t>
  </si>
  <si>
    <t>Ret. Bus Besar</t>
  </si>
  <si>
    <t>Ret. Bus Sedang</t>
  </si>
  <si>
    <t>Ret. Bus Kecil</t>
  </si>
  <si>
    <t>Ret. Angkudes/Kota</t>
  </si>
  <si>
    <t>Ret. Parkir Spd Motor</t>
  </si>
  <si>
    <t>Ret. Parkir Mobil</t>
  </si>
  <si>
    <t>Ret. Mck</t>
  </si>
  <si>
    <t>RET. BUS BESAR2</t>
  </si>
  <si>
    <t>SEWA LAHAN</t>
  </si>
  <si>
    <t>AGEN  /PENJUALAN TIKET</t>
  </si>
  <si>
    <t>Bus Besar</t>
  </si>
  <si>
    <t>Bus Sedang</t>
  </si>
  <si>
    <t>Bus Kecil</t>
  </si>
  <si>
    <t>Angkudes/Kota</t>
  </si>
  <si>
    <t>P.Sepeda Motor</t>
  </si>
  <si>
    <t>P .Mobil2</t>
  </si>
  <si>
    <t>jumlah total</t>
  </si>
  <si>
    <t>MEI</t>
  </si>
  <si>
    <t>JUNI</t>
  </si>
  <si>
    <t>BULAN      : JULI 2021</t>
  </si>
  <si>
    <t>JULI</t>
  </si>
  <si>
    <t xml:space="preserve">BULAN : JULI </t>
  </si>
  <si>
    <t>PROSENTASE TARGET SAMPAI DENGAN 31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</si>
</sst>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-421]dd\ mmmm\ yyyy;@"/>
    <numFmt numFmtId="167" formatCode="dd/mm/yyyy;@"/>
    <numFmt numFmtId="168" formatCode="#,##0.00_ ;\-#,##0.00\ "/>
    <numFmt numFmtId="169" formatCode="_(* #,##0_);_(* \(#,##0\);_(* &quot;-&quot;??_);_(@_)"/>
    <numFmt numFmtId="170" formatCode="[$-F800]dddd\,\ mmmm\ dd\,\ yyyy"/>
    <numFmt numFmtId="171" formatCode="0.0"/>
  </numFmts>
  <fonts count="36">
    <font>
      <sz val="11"/>
      <color theme="1"/>
      <name val="Calibri"/>
      <charset val="1"/>
      <scheme val="minor"/>
    </font>
    <font>
      <b/>
      <sz val="12"/>
      <name val="Arial"/>
      <charset val="134"/>
    </font>
    <font>
      <b/>
      <sz val="10"/>
      <name val="Arial"/>
      <charset val="134"/>
    </font>
    <font>
      <b/>
      <sz val="11"/>
      <color theme="1"/>
      <name val="Calibri"/>
      <charset val="134"/>
      <scheme val="minor"/>
    </font>
    <font>
      <i/>
      <sz val="9"/>
      <color indexed="8"/>
      <name val="ARIAL"/>
      <charset val="134"/>
    </font>
    <font>
      <i/>
      <sz val="9"/>
      <color indexed="8"/>
      <name val="ARIAL"/>
      <charset val="134"/>
    </font>
    <font>
      <b/>
      <sz val="16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name val="Arial"/>
      <charset val="134"/>
    </font>
    <font>
      <b/>
      <u/>
      <sz val="10"/>
      <name val="Arial"/>
      <charset val="134"/>
    </font>
    <font>
      <sz val="11"/>
      <name val="Times New Roman"/>
      <charset val="134"/>
    </font>
    <font>
      <b/>
      <u/>
      <sz val="11"/>
      <name val="Times New Roman"/>
      <charset val="134"/>
    </font>
    <font>
      <b/>
      <sz val="14"/>
      <name val="Arial"/>
      <charset val="134"/>
    </font>
    <font>
      <sz val="11"/>
      <name val="Calibri"/>
      <charset val="1"/>
      <scheme val="minor"/>
    </font>
    <font>
      <b/>
      <sz val="10"/>
      <color rgb="FF000000"/>
      <name val="Calibri"/>
      <charset val="134"/>
      <scheme val="minor"/>
    </font>
    <font>
      <b/>
      <sz val="12"/>
      <name val="Calibri"/>
      <charset val="134"/>
      <scheme val="minor"/>
    </font>
    <font>
      <sz val="11"/>
      <name val="Calibri"/>
      <charset val="134"/>
      <scheme val="minor"/>
    </font>
    <font>
      <sz val="14"/>
      <name val="Arial"/>
      <charset val="134"/>
    </font>
    <font>
      <sz val="12"/>
      <name val="Arial"/>
      <charset val="134"/>
    </font>
    <font>
      <sz val="11"/>
      <color theme="1"/>
      <name val="Calibri"/>
      <charset val="134"/>
      <scheme val="minor"/>
    </font>
    <font>
      <b/>
      <sz val="11"/>
      <name val="Calibri"/>
      <charset val="1"/>
      <scheme val="minor"/>
    </font>
    <font>
      <sz val="11"/>
      <color rgb="FFFF0000"/>
      <name val="Calibri"/>
      <charset val="1"/>
      <scheme val="minor"/>
    </font>
    <font>
      <sz val="10"/>
      <color rgb="FFFF0000"/>
      <name val="Arial"/>
      <charset val="134"/>
    </font>
    <font>
      <sz val="11"/>
      <color theme="1"/>
      <name val="Calibri"/>
      <charset val="1"/>
      <scheme val="minor"/>
    </font>
    <font>
      <b/>
      <sz val="11"/>
      <color theme="1"/>
      <name val="Times New Roman"/>
      <family val="1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i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i/>
      <sz val="9"/>
      <color indexed="8"/>
      <name val="ARIAL"/>
    </font>
    <font>
      <b/>
      <sz val="14"/>
      <name val="Arial"/>
      <family val="2"/>
    </font>
    <font>
      <sz val="11"/>
      <color rgb="FF000000"/>
      <name val="Times New Roman"/>
      <charset val="134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2">
    <xf numFmtId="0" fontId="0" fillId="0" borderId="0"/>
    <xf numFmtId="41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9" fillId="0" borderId="0"/>
    <xf numFmtId="0" fontId="20" fillId="0" borderId="0"/>
    <xf numFmtId="165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9" fillId="0" borderId="0"/>
    <xf numFmtId="0" fontId="9" fillId="0" borderId="0"/>
  </cellStyleXfs>
  <cellXfs count="501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1" fontId="2" fillId="0" borderId="2" xfId="1" applyFont="1" applyFill="1" applyBorder="1" applyAlignment="1">
      <alignment vertical="center" wrapText="1"/>
    </xf>
    <xf numFmtId="14" fontId="2" fillId="0" borderId="2" xfId="1" applyNumberFormat="1" applyFont="1" applyFill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2" borderId="2" xfId="0" applyFill="1" applyBorder="1"/>
    <xf numFmtId="41" fontId="0" fillId="2" borderId="2" xfId="1" applyFont="1" applyFill="1" applyBorder="1"/>
    <xf numFmtId="0" fontId="3" fillId="2" borderId="4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2" xfId="0" applyFont="1" applyFill="1" applyBorder="1"/>
    <xf numFmtId="41" fontId="3" fillId="2" borderId="2" xfId="1" applyFont="1" applyFill="1" applyBorder="1"/>
    <xf numFmtId="41" fontId="0" fillId="0" borderId="0" xfId="0" applyNumberFormat="1"/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164" fontId="7" fillId="0" borderId="19" xfId="8" applyFont="1" applyBorder="1" applyAlignment="1">
      <alignment horizontal="right" vertical="center"/>
    </xf>
    <xf numFmtId="164" fontId="7" fillId="0" borderId="19" xfId="0" applyNumberFormat="1" applyFont="1" applyBorder="1"/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164" fontId="7" fillId="0" borderId="25" xfId="8" applyFont="1" applyBorder="1" applyAlignment="1">
      <alignment horizontal="right" vertical="center"/>
    </xf>
    <xf numFmtId="164" fontId="7" fillId="0" borderId="28" xfId="8" applyFont="1" applyBorder="1" applyAlignment="1">
      <alignment horizontal="right"/>
    </xf>
    <xf numFmtId="0" fontId="0" fillId="0" borderId="17" xfId="0" applyBorder="1"/>
    <xf numFmtId="164" fontId="7" fillId="0" borderId="17" xfId="8" applyFont="1" applyFill="1" applyBorder="1" applyAlignment="1">
      <alignment horizontal="right" vertical="center"/>
    </xf>
    <xf numFmtId="164" fontId="0" fillId="0" borderId="17" xfId="8" applyFont="1" applyBorder="1"/>
    <xf numFmtId="164" fontId="0" fillId="0" borderId="17" xfId="0" applyNumberFormat="1" applyBorder="1"/>
    <xf numFmtId="0" fontId="9" fillId="0" borderId="0" xfId="3"/>
    <xf numFmtId="164" fontId="9" fillId="0" borderId="0" xfId="3" applyNumberFormat="1"/>
    <xf numFmtId="164" fontId="9" fillId="0" borderId="0" xfId="8" applyFont="1"/>
    <xf numFmtId="0" fontId="10" fillId="0" borderId="0" xfId="3" applyFont="1" applyAlignment="1"/>
    <xf numFmtId="0" fontId="9" fillId="0" borderId="0" xfId="3" applyAlignment="1"/>
    <xf numFmtId="164" fontId="0" fillId="0" borderId="0" xfId="0" applyNumberFormat="1"/>
    <xf numFmtId="10" fontId="7" fillId="0" borderId="19" xfId="0" applyNumberFormat="1" applyFont="1" applyBorder="1" applyAlignment="1">
      <alignment horizontal="center"/>
    </xf>
    <xf numFmtId="10" fontId="7" fillId="0" borderId="12" xfId="0" applyNumberFormat="1" applyFont="1" applyBorder="1" applyAlignment="1">
      <alignment horizontal="center"/>
    </xf>
    <xf numFmtId="0" fontId="7" fillId="0" borderId="33" xfId="0" applyFont="1" applyBorder="1"/>
    <xf numFmtId="164" fontId="7" fillId="0" borderId="33" xfId="8" applyFont="1" applyBorder="1"/>
    <xf numFmtId="164" fontId="7" fillId="0" borderId="33" xfId="0" applyNumberFormat="1" applyFont="1" applyBorder="1"/>
    <xf numFmtId="10" fontId="7" fillId="0" borderId="28" xfId="0" applyNumberFormat="1" applyFont="1" applyBorder="1" applyAlignment="1">
      <alignment horizontal="center"/>
    </xf>
    <xf numFmtId="10" fontId="7" fillId="0" borderId="34" xfId="0" applyNumberFormat="1" applyFont="1" applyBorder="1" applyAlignment="1">
      <alignment horizontal="center"/>
    </xf>
    <xf numFmtId="0" fontId="7" fillId="0" borderId="35" xfId="0" applyFont="1" applyBorder="1"/>
    <xf numFmtId="9" fontId="0" fillId="0" borderId="17" xfId="2" applyFont="1" applyBorder="1"/>
    <xf numFmtId="164" fontId="9" fillId="0" borderId="0" xfId="3" applyNumberFormat="1" applyAlignment="1"/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2" xfId="0" applyBorder="1" applyAlignment="1">
      <alignment horizontal="center"/>
    </xf>
    <xf numFmtId="0" fontId="9" fillId="0" borderId="2" xfId="3" applyFill="1" applyBorder="1" applyAlignment="1">
      <alignment horizontal="left" vertical="center"/>
    </xf>
    <xf numFmtId="1" fontId="0" fillId="0" borderId="14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3" borderId="19" xfId="0" applyNumberFormat="1" applyFill="1" applyBorder="1" applyAlignment="1">
      <alignment horizontal="center"/>
    </xf>
    <xf numFmtId="0" fontId="9" fillId="4" borderId="2" xfId="3" applyFill="1" applyBorder="1" applyAlignment="1">
      <alignment horizontal="left" vertical="center"/>
    </xf>
    <xf numFmtId="0" fontId="9" fillId="0" borderId="2" xfId="3" applyFont="1" applyFill="1" applyBorder="1" applyAlignment="1">
      <alignment horizontal="left" vertical="center"/>
    </xf>
    <xf numFmtId="0" fontId="0" fillId="0" borderId="44" xfId="0" applyBorder="1" applyAlignment="1">
      <alignment horizontal="center"/>
    </xf>
    <xf numFmtId="1" fontId="0" fillId="0" borderId="45" xfId="0" applyNumberFormat="1" applyBorder="1" applyAlignment="1">
      <alignment horizontal="center"/>
    </xf>
    <xf numFmtId="1" fontId="0" fillId="3" borderId="45" xfId="0" applyNumberFormat="1" applyFill="1" applyBorder="1" applyAlignment="1">
      <alignment horizontal="center"/>
    </xf>
    <xf numFmtId="41" fontId="0" fillId="0" borderId="46" xfId="1" applyFont="1" applyBorder="1" applyAlignment="1">
      <alignment horizontal="center"/>
    </xf>
    <xf numFmtId="1" fontId="0" fillId="3" borderId="14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" fillId="0" borderId="0" xfId="3" applyFont="1" applyAlignment="1">
      <alignment vertical="center"/>
    </xf>
    <xf numFmtId="1" fontId="0" fillId="3" borderId="29" xfId="0" applyNumberFormat="1" applyFill="1" applyBorder="1" applyAlignment="1">
      <alignment horizontal="center"/>
    </xf>
    <xf numFmtId="1" fontId="0" fillId="3" borderId="30" xfId="0" applyNumberFormat="1" applyFill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1" fontId="0" fillId="3" borderId="47" xfId="0" applyNumberFormat="1" applyFill="1" applyBorder="1" applyAlignment="1">
      <alignment horizontal="center"/>
    </xf>
    <xf numFmtId="164" fontId="2" fillId="0" borderId="52" xfId="8" applyFont="1" applyFill="1" applyBorder="1" applyAlignment="1">
      <alignment horizontal="center" vertical="center" wrapText="1"/>
    </xf>
    <xf numFmtId="164" fontId="9" fillId="0" borderId="53" xfId="8" applyFont="1" applyFill="1" applyBorder="1" applyAlignment="1">
      <alignment horizontal="left" vertical="center"/>
    </xf>
    <xf numFmtId="14" fontId="9" fillId="0" borderId="53" xfId="8" applyNumberFormat="1" applyFont="1" applyFill="1" applyBorder="1" applyAlignment="1">
      <alignment horizontal="left" vertical="center"/>
    </xf>
    <xf numFmtId="164" fontId="9" fillId="0" borderId="54" xfId="8" applyFont="1" applyFill="1" applyBorder="1" applyAlignment="1">
      <alignment horizontal="center" vertical="center"/>
    </xf>
    <xf numFmtId="1" fontId="9" fillId="0" borderId="55" xfId="8" applyNumberFormat="1" applyFont="1" applyFill="1" applyBorder="1" applyAlignment="1">
      <alignment horizontal="center" vertical="center"/>
    </xf>
    <xf numFmtId="1" fontId="9" fillId="0" borderId="55" xfId="8" applyNumberFormat="1" applyFont="1" applyFill="1" applyBorder="1" applyAlignment="1">
      <alignment horizontal="center" vertical="center" wrapText="1"/>
    </xf>
    <xf numFmtId="1" fontId="14" fillId="0" borderId="54" xfId="8" applyNumberFormat="1" applyFont="1" applyFill="1" applyBorder="1" applyAlignment="1">
      <alignment horizontal="center" vertical="center"/>
    </xf>
    <xf numFmtId="1" fontId="14" fillId="0" borderId="55" xfId="8" applyNumberFormat="1" applyFont="1" applyFill="1" applyBorder="1" applyAlignment="1">
      <alignment horizontal="center" vertical="center"/>
    </xf>
    <xf numFmtId="164" fontId="9" fillId="0" borderId="55" xfId="8" applyFont="1" applyFill="1" applyBorder="1" applyAlignment="1">
      <alignment horizontal="center" vertical="center"/>
    </xf>
    <xf numFmtId="1" fontId="9" fillId="0" borderId="54" xfId="8" applyNumberFormat="1" applyFont="1" applyFill="1" applyBorder="1" applyAlignment="1">
      <alignment horizontal="center" vertical="center"/>
    </xf>
    <xf numFmtId="1" fontId="9" fillId="0" borderId="19" xfId="8" applyNumberFormat="1" applyFont="1" applyFill="1" applyBorder="1" applyAlignment="1">
      <alignment horizontal="center" vertical="center" wrapText="1"/>
    </xf>
    <xf numFmtId="1" fontId="14" fillId="0" borderId="19" xfId="8" applyNumberFormat="1" applyFont="1" applyFill="1" applyBorder="1" applyAlignment="1">
      <alignment horizontal="center" vertical="center"/>
    </xf>
    <xf numFmtId="164" fontId="9" fillId="0" borderId="56" xfId="8" applyFont="1" applyFill="1" applyBorder="1" applyAlignment="1">
      <alignment horizontal="center" vertical="center"/>
    </xf>
    <xf numFmtId="1" fontId="9" fillId="0" borderId="56" xfId="8" applyNumberFormat="1" applyFont="1" applyFill="1" applyBorder="1" applyAlignment="1">
      <alignment horizontal="center" vertical="center" wrapText="1"/>
    </xf>
    <xf numFmtId="0" fontId="15" fillId="5" borderId="57" xfId="0" applyFont="1" applyFill="1" applyBorder="1" applyAlignment="1">
      <alignment horizontal="center" vertical="center" wrapText="1"/>
    </xf>
    <xf numFmtId="164" fontId="16" fillId="0" borderId="60" xfId="8" applyFont="1" applyFill="1" applyBorder="1" applyAlignment="1">
      <alignment horizontal="center" vertical="center"/>
    </xf>
    <xf numFmtId="1" fontId="17" fillId="0" borderId="61" xfId="8" applyNumberFormat="1" applyFont="1" applyFill="1" applyBorder="1" applyAlignment="1">
      <alignment horizontal="center" vertical="center"/>
    </xf>
    <xf numFmtId="164" fontId="16" fillId="0" borderId="0" xfId="8" applyFont="1" applyFill="1" applyBorder="1" applyAlignment="1">
      <alignment horizontal="center" vertical="center"/>
    </xf>
    <xf numFmtId="1" fontId="17" fillId="0" borderId="0" xfId="8" applyNumberFormat="1" applyFont="1" applyFill="1" applyBorder="1" applyAlignment="1">
      <alignment horizontal="center" vertical="center"/>
    </xf>
    <xf numFmtId="164" fontId="2" fillId="0" borderId="52" xfId="8" applyFont="1" applyFill="1" applyBorder="1" applyAlignment="1">
      <alignment horizontal="center" wrapText="1"/>
    </xf>
    <xf numFmtId="164" fontId="9" fillId="0" borderId="53" xfId="8" applyFont="1" applyFill="1" applyBorder="1" applyAlignment="1">
      <alignment horizontal="center" vertical="center"/>
    </xf>
    <xf numFmtId="167" fontId="9" fillId="0" borderId="54" xfId="8" applyNumberFormat="1" applyFont="1" applyFill="1" applyBorder="1" applyAlignment="1">
      <alignment horizontal="center" vertical="center"/>
    </xf>
    <xf numFmtId="164" fontId="9" fillId="0" borderId="62" xfId="8" applyFont="1" applyFill="1" applyBorder="1" applyAlignment="1">
      <alignment horizontal="center" vertical="center"/>
    </xf>
    <xf numFmtId="167" fontId="9" fillId="0" borderId="19" xfId="8" applyNumberFormat="1" applyFont="1" applyFill="1" applyBorder="1" applyAlignment="1">
      <alignment horizontal="center" vertical="center"/>
    </xf>
    <xf numFmtId="1" fontId="14" fillId="3" borderId="55" xfId="8" applyNumberFormat="1" applyFont="1" applyFill="1" applyBorder="1" applyAlignment="1">
      <alignment horizontal="center" vertical="center"/>
    </xf>
    <xf numFmtId="1" fontId="14" fillId="3" borderId="19" xfId="8" applyNumberFormat="1" applyFont="1" applyFill="1" applyBorder="1" applyAlignment="1">
      <alignment horizontal="center" vertical="center"/>
    </xf>
    <xf numFmtId="1" fontId="14" fillId="3" borderId="56" xfId="8" applyNumberFormat="1" applyFont="1" applyFill="1" applyBorder="1" applyAlignment="1">
      <alignment horizontal="center" vertical="center"/>
    </xf>
    <xf numFmtId="1" fontId="17" fillId="3" borderId="61" xfId="8" applyNumberFormat="1" applyFont="1" applyFill="1" applyBorder="1" applyAlignment="1">
      <alignment horizontal="center" vertical="center"/>
    </xf>
    <xf numFmtId="164" fontId="14" fillId="3" borderId="55" xfId="8" applyFont="1" applyFill="1" applyBorder="1" applyAlignment="1">
      <alignment horizontal="right" vertical="center"/>
    </xf>
    <xf numFmtId="4" fontId="9" fillId="3" borderId="55" xfId="8" applyNumberFormat="1" applyFont="1" applyFill="1" applyBorder="1" applyAlignment="1">
      <alignment horizontal="center" vertical="center" wrapText="1"/>
    </xf>
    <xf numFmtId="164" fontId="14" fillId="3" borderId="19" xfId="8" applyFont="1" applyFill="1" applyBorder="1" applyAlignment="1">
      <alignment horizontal="right" vertical="center"/>
    </xf>
    <xf numFmtId="4" fontId="9" fillId="3" borderId="19" xfId="8" applyNumberFormat="1" applyFont="1" applyFill="1" applyBorder="1" applyAlignment="1">
      <alignment horizontal="center" vertical="center" wrapText="1"/>
    </xf>
    <xf numFmtId="164" fontId="14" fillId="0" borderId="0" xfId="8" applyFont="1" applyFill="1"/>
    <xf numFmtId="164" fontId="14" fillId="0" borderId="0" xfId="8" applyFont="1" applyFill="1" applyAlignment="1"/>
    <xf numFmtId="1" fontId="9" fillId="3" borderId="55" xfId="8" applyNumberFormat="1" applyFont="1" applyFill="1" applyBorder="1" applyAlignment="1">
      <alignment horizontal="center" vertical="center" wrapText="1"/>
    </xf>
    <xf numFmtId="1" fontId="9" fillId="3" borderId="19" xfId="8" applyNumberFormat="1" applyFont="1" applyFill="1" applyBorder="1" applyAlignment="1">
      <alignment horizontal="center" vertical="center" wrapText="1"/>
    </xf>
    <xf numFmtId="1" fontId="9" fillId="3" borderId="56" xfId="8" applyNumberFormat="1" applyFont="1" applyFill="1" applyBorder="1" applyAlignment="1">
      <alignment horizontal="center" vertical="center" wrapText="1"/>
    </xf>
    <xf numFmtId="1" fontId="14" fillId="0" borderId="56" xfId="8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/>
    <xf numFmtId="1" fontId="9" fillId="3" borderId="55" xfId="8" applyNumberFormat="1" applyFont="1" applyFill="1" applyBorder="1" applyAlignment="1">
      <alignment horizontal="center" vertical="center"/>
    </xf>
    <xf numFmtId="1" fontId="9" fillId="3" borderId="54" xfId="8" applyNumberFormat="1" applyFont="1" applyFill="1" applyBorder="1" applyAlignment="1">
      <alignment horizontal="center" vertical="center"/>
    </xf>
    <xf numFmtId="1" fontId="9" fillId="3" borderId="56" xfId="8" applyNumberFormat="1" applyFont="1" applyFill="1" applyBorder="1" applyAlignment="1">
      <alignment horizontal="center" vertical="center"/>
    </xf>
    <xf numFmtId="1" fontId="17" fillId="0" borderId="61" xfId="8" applyNumberFormat="1" applyFont="1" applyFill="1" applyBorder="1" applyAlignment="1">
      <alignment horizontal="center"/>
    </xf>
    <xf numFmtId="0" fontId="17" fillId="0" borderId="0" xfId="4" applyFont="1" applyFill="1" applyBorder="1" applyAlignment="1">
      <alignment horizontal="center" vertical="center"/>
    </xf>
    <xf numFmtId="0" fontId="17" fillId="0" borderId="0" xfId="4" applyFont="1" applyFill="1" applyBorder="1" applyAlignment="1">
      <alignment vertical="center"/>
    </xf>
    <xf numFmtId="164" fontId="9" fillId="0" borderId="63" xfId="8" applyFont="1" applyFill="1" applyBorder="1" applyAlignment="1">
      <alignment horizontal="center" vertical="center"/>
    </xf>
    <xf numFmtId="164" fontId="9" fillId="0" borderId="64" xfId="8" applyFont="1" applyFill="1" applyBorder="1" applyAlignment="1">
      <alignment horizontal="center" vertical="center"/>
    </xf>
    <xf numFmtId="164" fontId="14" fillId="3" borderId="56" xfId="8" applyFont="1" applyFill="1" applyBorder="1" applyAlignment="1">
      <alignment horizontal="right" vertical="center"/>
    </xf>
    <xf numFmtId="4" fontId="9" fillId="3" borderId="56" xfId="8" applyNumberFormat="1" applyFont="1" applyFill="1" applyBorder="1" applyAlignment="1">
      <alignment horizontal="center" vertical="center" wrapText="1"/>
    </xf>
    <xf numFmtId="0" fontId="14" fillId="0" borderId="0" xfId="0" applyFont="1" applyFill="1" applyBorder="1"/>
    <xf numFmtId="164" fontId="9" fillId="0" borderId="65" xfId="8" applyFont="1" applyFill="1" applyBorder="1" applyAlignment="1">
      <alignment horizontal="center" vertical="center"/>
    </xf>
    <xf numFmtId="1" fontId="9" fillId="0" borderId="21" xfId="8" applyNumberFormat="1" applyFont="1" applyFill="1" applyBorder="1" applyAlignment="1">
      <alignment horizontal="center" vertical="center" wrapText="1"/>
    </xf>
    <xf numFmtId="1" fontId="14" fillId="0" borderId="21" xfId="8" applyNumberFormat="1" applyFont="1" applyFill="1" applyBorder="1" applyAlignment="1">
      <alignment horizontal="center" vertical="center"/>
    </xf>
    <xf numFmtId="1" fontId="17" fillId="0" borderId="52" xfId="8" applyNumberFormat="1" applyFont="1" applyFill="1" applyBorder="1" applyAlignment="1">
      <alignment horizontal="center"/>
    </xf>
    <xf numFmtId="1" fontId="14" fillId="3" borderId="21" xfId="8" applyNumberFormat="1" applyFont="1" applyFill="1" applyBorder="1" applyAlignment="1">
      <alignment horizontal="center" vertical="center"/>
    </xf>
    <xf numFmtId="1" fontId="9" fillId="3" borderId="21" xfId="8" applyNumberFormat="1" applyFont="1" applyFill="1" applyBorder="1" applyAlignment="1">
      <alignment horizontal="center" vertical="center" wrapText="1"/>
    </xf>
    <xf numFmtId="164" fontId="9" fillId="3" borderId="55" xfId="8" applyFont="1" applyFill="1" applyBorder="1" applyAlignment="1">
      <alignment horizontal="center" vertical="center"/>
    </xf>
    <xf numFmtId="164" fontId="9" fillId="3" borderId="54" xfId="8" applyFont="1" applyFill="1" applyBorder="1" applyAlignment="1">
      <alignment horizontal="center" vertical="center"/>
    </xf>
    <xf numFmtId="164" fontId="9" fillId="3" borderId="56" xfId="8" applyFont="1" applyFill="1" applyBorder="1" applyAlignment="1">
      <alignment horizontal="center" vertical="center"/>
    </xf>
    <xf numFmtId="1" fontId="17" fillId="3" borderId="61" xfId="8" applyNumberFormat="1" applyFont="1" applyFill="1" applyBorder="1" applyAlignment="1">
      <alignment horizontal="center"/>
    </xf>
    <xf numFmtId="0" fontId="19" fillId="0" borderId="0" xfId="4" applyFont="1" applyFill="1" applyAlignment="1">
      <alignment horizontal="center"/>
    </xf>
    <xf numFmtId="0" fontId="0" fillId="6" borderId="0" xfId="0" applyFill="1"/>
    <xf numFmtId="41" fontId="9" fillId="0" borderId="72" xfId="1" applyFont="1" applyFill="1" applyBorder="1" applyAlignment="1">
      <alignment horizontal="center" vertical="center"/>
    </xf>
    <xf numFmtId="41" fontId="9" fillId="0" borderId="72" xfId="1" applyFont="1" applyFill="1" applyBorder="1" applyAlignment="1">
      <alignment horizontal="center" vertical="center" wrapText="1"/>
    </xf>
    <xf numFmtId="0" fontId="0" fillId="0" borderId="0" xfId="0" applyFill="1"/>
    <xf numFmtId="169" fontId="9" fillId="0" borderId="0" xfId="9" applyNumberFormat="1" applyFont="1" applyFill="1" applyAlignment="1">
      <alignment horizontal="left" vertical="center"/>
    </xf>
    <xf numFmtId="169" fontId="9" fillId="0" borderId="0" xfId="9" applyNumberFormat="1" applyFont="1" applyFill="1"/>
    <xf numFmtId="167" fontId="9" fillId="0" borderId="72" xfId="1" applyNumberFormat="1" applyFont="1" applyFill="1" applyBorder="1" applyAlignment="1">
      <alignment horizontal="center" vertical="center"/>
    </xf>
    <xf numFmtId="41" fontId="9" fillId="0" borderId="55" xfId="1" applyFont="1" applyFill="1" applyBorder="1" applyAlignment="1">
      <alignment horizontal="center" vertical="center"/>
    </xf>
    <xf numFmtId="41" fontId="9" fillId="0" borderId="49" xfId="1" applyFont="1" applyFill="1" applyBorder="1" applyAlignment="1">
      <alignment horizontal="center" vertical="center"/>
    </xf>
    <xf numFmtId="41" fontId="9" fillId="0" borderId="53" xfId="1" applyFont="1" applyFill="1" applyBorder="1" applyAlignment="1">
      <alignment horizontal="center" vertical="center"/>
    </xf>
    <xf numFmtId="167" fontId="9" fillId="0" borderId="54" xfId="1" applyNumberFormat="1" applyFont="1" applyFill="1" applyBorder="1" applyAlignment="1">
      <alignment horizontal="center" vertical="center"/>
    </xf>
    <xf numFmtId="41" fontId="9" fillId="0" borderId="54" xfId="1" applyFont="1" applyFill="1" applyBorder="1" applyAlignment="1">
      <alignment horizontal="center" vertical="center"/>
    </xf>
    <xf numFmtId="41" fontId="9" fillId="0" borderId="62" xfId="1" applyFont="1" applyFill="1" applyBorder="1" applyAlignment="1">
      <alignment horizontal="center" vertical="center"/>
    </xf>
    <xf numFmtId="41" fontId="9" fillId="0" borderId="73" xfId="1" applyFont="1" applyFill="1" applyBorder="1" applyAlignment="1">
      <alignment horizontal="center" vertical="center"/>
    </xf>
    <xf numFmtId="41" fontId="9" fillId="0" borderId="61" xfId="1" applyFont="1" applyFill="1" applyBorder="1" applyAlignment="1">
      <alignment horizontal="center" vertical="center"/>
    </xf>
    <xf numFmtId="41" fontId="9" fillId="0" borderId="74" xfId="1" applyFont="1" applyFill="1" applyBorder="1" applyAlignment="1">
      <alignment horizontal="center" vertical="center"/>
    </xf>
    <xf numFmtId="167" fontId="9" fillId="0" borderId="55" xfId="1" applyNumberFormat="1" applyFont="1" applyFill="1" applyBorder="1" applyAlignment="1">
      <alignment horizontal="center" vertical="center"/>
    </xf>
    <xf numFmtId="41" fontId="9" fillId="6" borderId="62" xfId="1" applyFont="1" applyFill="1" applyBorder="1" applyAlignment="1">
      <alignment horizontal="center" vertical="center"/>
    </xf>
    <xf numFmtId="41" fontId="9" fillId="6" borderId="55" xfId="1" applyFont="1" applyFill="1" applyBorder="1" applyAlignment="1">
      <alignment horizontal="center" vertical="center"/>
    </xf>
    <xf numFmtId="41" fontId="9" fillId="0" borderId="0" xfId="1" applyFont="1" applyFill="1"/>
    <xf numFmtId="0" fontId="0" fillId="7" borderId="0" xfId="0" applyFill="1"/>
    <xf numFmtId="0" fontId="22" fillId="0" borderId="0" xfId="0" applyFont="1"/>
    <xf numFmtId="0" fontId="0" fillId="8" borderId="0" xfId="0" applyFill="1"/>
    <xf numFmtId="41" fontId="17" fillId="0" borderId="0" xfId="1" applyFont="1" applyFill="1"/>
    <xf numFmtId="41" fontId="2" fillId="0" borderId="52" xfId="1" applyFont="1" applyFill="1" applyBorder="1" applyAlignment="1">
      <alignment horizontal="center" vertical="center" wrapText="1"/>
    </xf>
    <xf numFmtId="43" fontId="9" fillId="0" borderId="86" xfId="1" applyNumberFormat="1" applyFont="1" applyFill="1" applyBorder="1" applyAlignment="1">
      <alignment horizontal="right" vertical="top" wrapText="1"/>
    </xf>
    <xf numFmtId="164" fontId="14" fillId="0" borderId="54" xfId="8" applyFont="1" applyFill="1" applyBorder="1" applyAlignment="1">
      <alignment horizontal="right" vertical="center"/>
    </xf>
    <xf numFmtId="41" fontId="23" fillId="0" borderId="55" xfId="1" applyFont="1" applyFill="1" applyBorder="1" applyAlignment="1">
      <alignment horizontal="center" vertical="center"/>
    </xf>
    <xf numFmtId="41" fontId="16" fillId="0" borderId="60" xfId="1" applyFont="1" applyFill="1" applyBorder="1" applyAlignment="1">
      <alignment horizontal="center" vertical="center"/>
    </xf>
    <xf numFmtId="0" fontId="2" fillId="0" borderId="61" xfId="1" applyNumberFormat="1" applyFont="1" applyFill="1" applyBorder="1" applyAlignment="1">
      <alignment horizontal="right" vertical="top"/>
    </xf>
    <xf numFmtId="41" fontId="2" fillId="0" borderId="61" xfId="1" applyFont="1" applyFill="1" applyBorder="1" applyAlignment="1">
      <alignment horizontal="right" vertical="top"/>
    </xf>
    <xf numFmtId="0" fontId="17" fillId="0" borderId="0" xfId="4" applyFont="1" applyFill="1"/>
    <xf numFmtId="41" fontId="9" fillId="0" borderId="86" xfId="1" applyNumberFormat="1" applyFont="1" applyFill="1" applyBorder="1" applyAlignment="1">
      <alignment horizontal="center" vertical="center" wrapText="1"/>
    </xf>
    <xf numFmtId="41" fontId="14" fillId="0" borderId="52" xfId="1" applyFont="1" applyFill="1" applyBorder="1" applyAlignment="1">
      <alignment horizontal="right" vertical="center"/>
    </xf>
    <xf numFmtId="41" fontId="9" fillId="0" borderId="86" xfId="1" applyNumberFormat="1" applyFont="1" applyFill="1" applyBorder="1" applyAlignment="1">
      <alignment horizontal="right" vertical="top" wrapText="1"/>
    </xf>
    <xf numFmtId="41" fontId="14" fillId="0" borderId="54" xfId="1" applyFont="1" applyFill="1" applyBorder="1" applyAlignment="1">
      <alignment horizontal="right" vertical="top"/>
    </xf>
    <xf numFmtId="1" fontId="14" fillId="0" borderId="54" xfId="1" applyNumberFormat="1" applyFont="1" applyFill="1" applyBorder="1" applyAlignment="1">
      <alignment horizontal="right" vertical="top"/>
    </xf>
    <xf numFmtId="164" fontId="14" fillId="0" borderId="54" xfId="8" applyFont="1" applyFill="1" applyBorder="1"/>
    <xf numFmtId="41" fontId="14" fillId="0" borderId="19" xfId="1" applyFont="1" applyFill="1" applyBorder="1" applyAlignment="1">
      <alignment horizontal="right" vertical="top"/>
    </xf>
    <xf numFmtId="1" fontId="14" fillId="0" borderId="19" xfId="1" applyNumberFormat="1" applyFont="1" applyFill="1" applyBorder="1" applyAlignment="1">
      <alignment horizontal="right" vertical="top"/>
    </xf>
    <xf numFmtId="41" fontId="14" fillId="0" borderId="54" xfId="1" applyFont="1" applyFill="1" applyBorder="1" applyAlignment="1">
      <alignment horizontal="right" vertical="center"/>
    </xf>
    <xf numFmtId="41" fontId="14" fillId="0" borderId="19" xfId="1" applyFont="1" applyFill="1" applyBorder="1" applyAlignment="1">
      <alignment horizontal="right" vertical="center"/>
    </xf>
    <xf numFmtId="41" fontId="14" fillId="0" borderId="0" xfId="1" applyFont="1" applyFill="1"/>
    <xf numFmtId="41" fontId="2" fillId="0" borderId="88" xfId="1" applyFont="1" applyFill="1" applyBorder="1" applyAlignment="1">
      <alignment horizontal="center" vertical="center" wrapText="1"/>
    </xf>
    <xf numFmtId="41" fontId="2" fillId="0" borderId="89" xfId="1" applyFont="1" applyFill="1" applyBorder="1" applyAlignment="1">
      <alignment horizontal="center" vertical="center" wrapText="1"/>
    </xf>
    <xf numFmtId="41" fontId="9" fillId="0" borderId="70" xfId="1" applyFont="1" applyFill="1" applyBorder="1" applyAlignment="1">
      <alignment horizontal="right" vertical="top" wrapText="1"/>
    </xf>
    <xf numFmtId="41" fontId="9" fillId="0" borderId="90" xfId="1" applyFont="1" applyFill="1" applyBorder="1" applyAlignment="1">
      <alignment horizontal="right" vertical="top" wrapText="1"/>
    </xf>
    <xf numFmtId="41" fontId="22" fillId="0" borderId="0" xfId="1" applyFont="1" applyFill="1"/>
    <xf numFmtId="164" fontId="14" fillId="0" borderId="19" xfId="8" applyFont="1" applyFill="1" applyBorder="1" applyAlignment="1">
      <alignment horizontal="right" vertical="center"/>
    </xf>
    <xf numFmtId="164" fontId="14" fillId="0" borderId="0" xfId="0" applyNumberFormat="1" applyFont="1" applyFill="1"/>
    <xf numFmtId="0" fontId="19" fillId="0" borderId="0" xfId="4" applyFont="1" applyFill="1"/>
    <xf numFmtId="41" fontId="17" fillId="0" borderId="0" xfId="4" applyNumberFormat="1" applyFont="1" applyFill="1"/>
    <xf numFmtId="169" fontId="17" fillId="0" borderId="0" xfId="4" applyNumberFormat="1" applyFont="1" applyFill="1"/>
    <xf numFmtId="41" fontId="9" fillId="0" borderId="70" xfId="1" applyFont="1" applyFill="1" applyBorder="1" applyAlignment="1">
      <alignment horizontal="center" vertical="center" wrapText="1"/>
    </xf>
    <xf numFmtId="167" fontId="9" fillId="6" borderId="54" xfId="1" applyNumberFormat="1" applyFont="1" applyFill="1" applyBorder="1" applyAlignment="1">
      <alignment horizontal="center" vertical="center"/>
    </xf>
    <xf numFmtId="43" fontId="9" fillId="6" borderId="86" xfId="1" applyNumberFormat="1" applyFont="1" applyFill="1" applyBorder="1" applyAlignment="1">
      <alignment horizontal="right" vertical="top" wrapText="1"/>
    </xf>
    <xf numFmtId="41" fontId="9" fillId="0" borderId="25" xfId="1" applyFont="1" applyFill="1" applyBorder="1" applyAlignment="1">
      <alignment horizontal="center" vertical="center"/>
    </xf>
    <xf numFmtId="41" fontId="2" fillId="0" borderId="61" xfId="1" applyFont="1" applyFill="1" applyBorder="1"/>
    <xf numFmtId="0" fontId="2" fillId="0" borderId="91" xfId="1" applyNumberFormat="1" applyFont="1" applyFill="1" applyBorder="1" applyAlignment="1">
      <alignment horizontal="center" vertical="center" wrapText="1"/>
    </xf>
    <xf numFmtId="0" fontId="9" fillId="0" borderId="0" xfId="3" applyFont="1" applyFill="1"/>
    <xf numFmtId="41" fontId="14" fillId="3" borderId="54" xfId="1" applyFont="1" applyFill="1" applyBorder="1" applyAlignment="1">
      <alignment horizontal="right" vertical="center"/>
    </xf>
    <xf numFmtId="43" fontId="9" fillId="0" borderId="86" xfId="1" applyNumberFormat="1" applyFont="1" applyFill="1" applyBorder="1" applyAlignment="1">
      <alignment horizontal="center" vertical="center" wrapText="1"/>
    </xf>
    <xf numFmtId="41" fontId="14" fillId="3" borderId="19" xfId="1" applyFont="1" applyFill="1" applyBorder="1" applyAlignment="1">
      <alignment horizontal="right" vertical="center"/>
    </xf>
    <xf numFmtId="41" fontId="9" fillId="0" borderId="92" xfId="1" applyFont="1" applyFill="1" applyBorder="1" applyAlignment="1">
      <alignment horizontal="center" vertical="center"/>
    </xf>
    <xf numFmtId="167" fontId="9" fillId="0" borderId="10" xfId="1" applyNumberFormat="1" applyFont="1" applyFill="1" applyBorder="1" applyAlignment="1">
      <alignment horizontal="center" vertical="center"/>
    </xf>
    <xf numFmtId="41" fontId="9" fillId="0" borderId="10" xfId="1" applyNumberFormat="1" applyFont="1" applyFill="1" applyBorder="1" applyAlignment="1">
      <alignment horizontal="center" vertical="center" wrapText="1"/>
    </xf>
    <xf numFmtId="41" fontId="14" fillId="3" borderId="21" xfId="1" applyFont="1" applyFill="1" applyBorder="1" applyAlignment="1">
      <alignment horizontal="right" vertical="center"/>
    </xf>
    <xf numFmtId="43" fontId="9" fillId="0" borderId="10" xfId="1" applyNumberFormat="1" applyFont="1" applyFill="1" applyBorder="1" applyAlignment="1">
      <alignment horizontal="center" vertical="center" wrapText="1"/>
    </xf>
    <xf numFmtId="41" fontId="9" fillId="0" borderId="93" xfId="1" applyFont="1" applyFill="1" applyBorder="1" applyAlignment="1">
      <alignment horizontal="center" vertical="center"/>
    </xf>
    <xf numFmtId="41" fontId="9" fillId="0" borderId="72" xfId="1" applyNumberFormat="1" applyFont="1" applyFill="1" applyBorder="1" applyAlignment="1">
      <alignment horizontal="center" vertical="center" wrapText="1"/>
    </xf>
    <xf numFmtId="41" fontId="14" fillId="3" borderId="72" xfId="1" applyFont="1" applyFill="1" applyBorder="1" applyAlignment="1">
      <alignment horizontal="right" vertical="center"/>
    </xf>
    <xf numFmtId="43" fontId="9" fillId="0" borderId="72" xfId="1" applyNumberFormat="1" applyFont="1" applyFill="1" applyBorder="1" applyAlignment="1">
      <alignment horizontal="center" vertical="center" wrapText="1"/>
    </xf>
    <xf numFmtId="41" fontId="14" fillId="6" borderId="19" xfId="1" applyFont="1" applyFill="1" applyBorder="1" applyAlignment="1">
      <alignment horizontal="right" vertical="center"/>
    </xf>
    <xf numFmtId="41" fontId="14" fillId="0" borderId="25" xfId="1" applyFont="1" applyFill="1" applyBorder="1" applyAlignment="1">
      <alignment horizontal="right" vertical="center"/>
    </xf>
    <xf numFmtId="0" fontId="2" fillId="0" borderId="61" xfId="1" applyNumberFormat="1" applyFont="1" applyFill="1" applyBorder="1"/>
    <xf numFmtId="1" fontId="14" fillId="0" borderId="54" xfId="1" applyNumberFormat="1" applyFont="1" applyFill="1" applyBorder="1" applyAlignment="1">
      <alignment horizontal="right" vertical="center"/>
    </xf>
    <xf numFmtId="41" fontId="14" fillId="0" borderId="54" xfId="1" applyFont="1" applyFill="1" applyBorder="1"/>
    <xf numFmtId="41" fontId="14" fillId="0" borderId="19" xfId="1" applyFont="1" applyFill="1" applyBorder="1"/>
    <xf numFmtId="1" fontId="14" fillId="0" borderId="10" xfId="1" applyNumberFormat="1" applyFont="1" applyFill="1" applyBorder="1" applyAlignment="1">
      <alignment horizontal="right" vertical="center"/>
    </xf>
    <xf numFmtId="41" fontId="14" fillId="0" borderId="21" xfId="1" applyFont="1" applyFill="1" applyBorder="1"/>
    <xf numFmtId="1" fontId="14" fillId="0" borderId="72" xfId="1" applyNumberFormat="1" applyFont="1" applyFill="1" applyBorder="1" applyAlignment="1">
      <alignment horizontal="right" vertical="center"/>
    </xf>
    <xf numFmtId="41" fontId="14" fillId="0" borderId="72" xfId="1" applyFont="1" applyFill="1" applyBorder="1"/>
    <xf numFmtId="41" fontId="9" fillId="6" borderId="70" xfId="1" applyFont="1" applyFill="1" applyBorder="1" applyAlignment="1">
      <alignment horizontal="center" vertical="center" wrapText="1"/>
    </xf>
    <xf numFmtId="41" fontId="14" fillId="6" borderId="0" xfId="1" applyFont="1" applyFill="1"/>
    <xf numFmtId="41" fontId="2" fillId="0" borderId="71" xfId="1" applyFont="1" applyFill="1" applyBorder="1"/>
    <xf numFmtId="164" fontId="17" fillId="0" borderId="0" xfId="4" applyNumberFormat="1" applyFont="1" applyFill="1"/>
    <xf numFmtId="41" fontId="14" fillId="0" borderId="21" xfId="1" applyFont="1" applyFill="1" applyBorder="1" applyAlignment="1">
      <alignment horizontal="right" vertical="center"/>
    </xf>
    <xf numFmtId="41" fontId="9" fillId="0" borderId="87" xfId="1" applyFont="1" applyFill="1" applyBorder="1" applyAlignment="1">
      <alignment horizontal="center" vertical="center" wrapText="1"/>
    </xf>
    <xf numFmtId="41" fontId="14" fillId="0" borderId="72" xfId="1" applyFont="1" applyFill="1" applyBorder="1" applyAlignment="1">
      <alignment horizontal="right" vertical="center"/>
    </xf>
    <xf numFmtId="41" fontId="9" fillId="0" borderId="94" xfId="1" applyFont="1" applyFill="1" applyBorder="1" applyAlignment="1">
      <alignment horizontal="center" vertical="center" wrapText="1"/>
    </xf>
    <xf numFmtId="41" fontId="9" fillId="0" borderId="95" xfId="1" applyNumberFormat="1" applyFont="1" applyFill="1" applyBorder="1" applyAlignment="1">
      <alignment horizontal="center" vertical="center" wrapText="1"/>
    </xf>
    <xf numFmtId="41" fontId="9" fillId="3" borderId="86" xfId="1" applyNumberFormat="1" applyFont="1" applyFill="1" applyBorder="1" applyAlignment="1">
      <alignment horizontal="center" vertical="center" wrapText="1"/>
    </xf>
    <xf numFmtId="41" fontId="9" fillId="3" borderId="10" xfId="1" applyNumberFormat="1" applyFont="1" applyFill="1" applyBorder="1" applyAlignment="1">
      <alignment horizontal="center" vertical="center" wrapText="1"/>
    </xf>
    <xf numFmtId="41" fontId="9" fillId="3" borderId="72" xfId="1" applyNumberFormat="1" applyFont="1" applyFill="1" applyBorder="1" applyAlignment="1">
      <alignment horizontal="center" vertical="center" wrapText="1"/>
    </xf>
    <xf numFmtId="1" fontId="17" fillId="0" borderId="0" xfId="4" applyNumberFormat="1" applyFont="1" applyFill="1"/>
    <xf numFmtId="168" fontId="9" fillId="0" borderId="86" xfId="1" applyNumberFormat="1" applyFont="1" applyFill="1" applyBorder="1" applyAlignment="1">
      <alignment horizontal="center" vertical="center" wrapText="1"/>
    </xf>
    <xf numFmtId="41" fontId="14" fillId="0" borderId="25" xfId="1" applyFont="1" applyFill="1" applyBorder="1"/>
    <xf numFmtId="1" fontId="14" fillId="0" borderId="8" xfId="1" applyNumberFormat="1" applyFont="1" applyFill="1" applyBorder="1" applyAlignment="1">
      <alignment horizontal="right" vertical="center"/>
    </xf>
    <xf numFmtId="0" fontId="9" fillId="0" borderId="86" xfId="1" applyNumberFormat="1" applyFont="1" applyFill="1" applyBorder="1" applyAlignment="1">
      <alignment horizontal="center" vertical="center" wrapText="1"/>
    </xf>
    <xf numFmtId="41" fontId="14" fillId="0" borderId="0" xfId="0" applyNumberFormat="1" applyFont="1" applyFill="1"/>
    <xf numFmtId="169" fontId="14" fillId="0" borderId="0" xfId="0" applyNumberFormat="1" applyFont="1" applyFill="1"/>
    <xf numFmtId="169" fontId="19" fillId="0" borderId="0" xfId="4" applyNumberFormat="1" applyFont="1" applyFill="1"/>
    <xf numFmtId="41" fontId="9" fillId="0" borderId="96" xfId="1" applyFont="1" applyFill="1" applyBorder="1" applyAlignment="1">
      <alignment horizontal="center" vertical="center"/>
    </xf>
    <xf numFmtId="41" fontId="9" fillId="0" borderId="97" xfId="1" applyFont="1" applyFill="1" applyBorder="1" applyAlignment="1">
      <alignment horizontal="center" vertical="center"/>
    </xf>
    <xf numFmtId="41" fontId="23" fillId="0" borderId="53" xfId="1" applyFont="1" applyFill="1" applyBorder="1" applyAlignment="1">
      <alignment horizontal="center" vertical="center"/>
    </xf>
    <xf numFmtId="41" fontId="2" fillId="0" borderId="98" xfId="1" applyFont="1" applyFill="1" applyBorder="1"/>
    <xf numFmtId="0" fontId="2" fillId="0" borderId="99" xfId="1" applyNumberFormat="1" applyFont="1" applyFill="1" applyBorder="1" applyAlignment="1">
      <alignment horizontal="center" vertical="center" wrapText="1"/>
    </xf>
    <xf numFmtId="0" fontId="9" fillId="0" borderId="0" xfId="3" applyFont="1" applyFill="1" applyAlignment="1">
      <alignment horizontal="left" vertical="center"/>
    </xf>
    <xf numFmtId="0" fontId="9" fillId="0" borderId="100" xfId="1" applyNumberFormat="1" applyFont="1" applyFill="1" applyBorder="1" applyAlignment="1">
      <alignment horizontal="center" vertical="center" wrapText="1"/>
    </xf>
    <xf numFmtId="0" fontId="9" fillId="0" borderId="101" xfId="1" applyNumberFormat="1" applyFont="1" applyFill="1" applyBorder="1" applyAlignment="1">
      <alignment horizontal="center" vertical="center" wrapText="1"/>
    </xf>
    <xf numFmtId="0" fontId="9" fillId="0" borderId="102" xfId="1" applyNumberFormat="1" applyFont="1" applyFill="1" applyBorder="1" applyAlignment="1">
      <alignment horizontal="center" vertical="center" wrapText="1"/>
    </xf>
    <xf numFmtId="0" fontId="9" fillId="0" borderId="95" xfId="1" applyNumberFormat="1" applyFont="1" applyFill="1" applyBorder="1" applyAlignment="1">
      <alignment horizontal="center" vertical="center" wrapText="1"/>
    </xf>
    <xf numFmtId="41" fontId="2" fillId="0" borderId="60" xfId="1" applyFont="1" applyFill="1" applyBorder="1"/>
    <xf numFmtId="41" fontId="9" fillId="0" borderId="90" xfId="1" applyFont="1" applyFill="1" applyBorder="1" applyAlignment="1">
      <alignment horizontal="center" vertical="center" wrapText="1"/>
    </xf>
    <xf numFmtId="41" fontId="14" fillId="8" borderId="0" xfId="1" applyFont="1" applyFill="1"/>
    <xf numFmtId="41" fontId="14" fillId="6" borderId="54" xfId="1" applyFont="1" applyFill="1" applyBorder="1" applyAlignment="1">
      <alignment horizontal="right" vertical="center"/>
    </xf>
    <xf numFmtId="0" fontId="9" fillId="0" borderId="103" xfId="1" applyNumberFormat="1" applyFont="1" applyFill="1" applyBorder="1" applyAlignment="1">
      <alignment horizontal="center" vertical="center" wrapText="1"/>
    </xf>
    <xf numFmtId="41" fontId="14" fillId="0" borderId="56" xfId="1" applyFont="1" applyFill="1" applyBorder="1" applyAlignment="1">
      <alignment horizontal="right" vertical="center"/>
    </xf>
    <xf numFmtId="43" fontId="9" fillId="0" borderId="104" xfId="1" applyNumberFormat="1" applyFont="1" applyFill="1" applyBorder="1" applyAlignment="1">
      <alignment horizontal="center" vertical="center" wrapText="1"/>
    </xf>
    <xf numFmtId="0" fontId="9" fillId="0" borderId="105" xfId="1" applyNumberFormat="1" applyFont="1" applyFill="1" applyBorder="1" applyAlignment="1">
      <alignment horizontal="center" vertical="center" wrapText="1"/>
    </xf>
    <xf numFmtId="41" fontId="14" fillId="0" borderId="55" xfId="1" applyFont="1" applyFill="1" applyBorder="1" applyAlignment="1">
      <alignment horizontal="right" vertical="center"/>
    </xf>
    <xf numFmtId="43" fontId="9" fillId="0" borderId="105" xfId="1" applyNumberFormat="1" applyFont="1" applyFill="1" applyBorder="1" applyAlignment="1">
      <alignment horizontal="center" vertical="center" wrapText="1"/>
    </xf>
    <xf numFmtId="41" fontId="2" fillId="0" borderId="61" xfId="1" applyFont="1" applyFill="1" applyBorder="1" applyAlignment="1">
      <alignment horizontal="center" vertical="center"/>
    </xf>
    <xf numFmtId="41" fontId="21" fillId="0" borderId="61" xfId="1" applyFont="1" applyFill="1" applyBorder="1" applyAlignment="1">
      <alignment horizontal="right" vertical="center"/>
    </xf>
    <xf numFmtId="167" fontId="9" fillId="0" borderId="75" xfId="1" applyNumberFormat="1" applyFont="1" applyFill="1" applyBorder="1" applyAlignment="1">
      <alignment horizontal="center" vertical="center"/>
    </xf>
    <xf numFmtId="41" fontId="9" fillId="0" borderId="104" xfId="1" applyNumberFormat="1" applyFont="1" applyFill="1" applyBorder="1" applyAlignment="1">
      <alignment horizontal="center" vertical="center" wrapText="1"/>
    </xf>
    <xf numFmtId="41" fontId="9" fillId="0" borderId="105" xfId="1" applyNumberFormat="1" applyFont="1" applyFill="1" applyBorder="1" applyAlignment="1">
      <alignment horizontal="center" vertical="center" wrapText="1"/>
    </xf>
    <xf numFmtId="0" fontId="9" fillId="0" borderId="106" xfId="1" applyNumberFormat="1" applyFont="1" applyFill="1" applyBorder="1" applyAlignment="1">
      <alignment horizontal="center" vertical="center" wrapText="1"/>
    </xf>
    <xf numFmtId="0" fontId="9" fillId="0" borderId="91" xfId="1" applyNumberFormat="1" applyFont="1" applyFill="1" applyBorder="1" applyAlignment="1">
      <alignment horizontal="center" vertical="center" wrapText="1"/>
    </xf>
    <xf numFmtId="41" fontId="14" fillId="0" borderId="61" xfId="1" applyFont="1" applyFill="1" applyBorder="1" applyAlignment="1">
      <alignment horizontal="right" vertical="center"/>
    </xf>
    <xf numFmtId="1" fontId="21" fillId="0" borderId="61" xfId="1" applyNumberFormat="1" applyFont="1" applyFill="1" applyBorder="1" applyAlignment="1">
      <alignment horizontal="right" vertical="center"/>
    </xf>
    <xf numFmtId="41" fontId="21" fillId="0" borderId="61" xfId="1" applyFont="1" applyFill="1" applyBorder="1"/>
    <xf numFmtId="1" fontId="14" fillId="0" borderId="75" xfId="1" applyNumberFormat="1" applyFont="1" applyFill="1" applyBorder="1" applyAlignment="1">
      <alignment horizontal="right" vertical="center"/>
    </xf>
    <xf numFmtId="41" fontId="14" fillId="0" borderId="56" xfId="1" applyFont="1" applyFill="1" applyBorder="1"/>
    <xf numFmtId="1" fontId="14" fillId="0" borderId="55" xfId="1" applyNumberFormat="1" applyFont="1" applyFill="1" applyBorder="1" applyAlignment="1">
      <alignment horizontal="right" vertical="center"/>
    </xf>
    <xf numFmtId="41" fontId="14" fillId="0" borderId="55" xfId="1" applyFont="1" applyFill="1" applyBorder="1"/>
    <xf numFmtId="1" fontId="14" fillId="0" borderId="61" xfId="1" applyNumberFormat="1" applyFont="1" applyFill="1" applyBorder="1" applyAlignment="1">
      <alignment horizontal="right" vertical="center"/>
    </xf>
    <xf numFmtId="41" fontId="14" fillId="0" borderId="61" xfId="1" applyFont="1" applyFill="1" applyBorder="1"/>
    <xf numFmtId="41" fontId="2" fillId="0" borderId="71" xfId="1" applyFont="1" applyFill="1" applyBorder="1" applyAlignment="1">
      <alignment horizontal="center" vertical="center" wrapText="1"/>
    </xf>
    <xf numFmtId="41" fontId="9" fillId="0" borderId="85" xfId="1" applyFont="1" applyFill="1" applyBorder="1" applyAlignment="1">
      <alignment horizontal="center" vertical="center" wrapText="1"/>
    </xf>
    <xf numFmtId="41" fontId="9" fillId="0" borderId="107" xfId="1" applyFont="1" applyFill="1" applyBorder="1" applyAlignment="1">
      <alignment horizontal="center" vertical="center" wrapText="1"/>
    </xf>
    <xf numFmtId="41" fontId="9" fillId="0" borderId="71" xfId="1" applyFont="1" applyFill="1" applyBorder="1" applyAlignment="1">
      <alignment horizontal="center" vertical="center" wrapText="1"/>
    </xf>
    <xf numFmtId="41" fontId="9" fillId="0" borderId="86" xfId="1" applyFont="1" applyFill="1" applyBorder="1" applyAlignment="1">
      <alignment horizontal="center" vertical="center" wrapText="1"/>
    </xf>
    <xf numFmtId="43" fontId="9" fillId="6" borderId="86" xfId="1" applyNumberFormat="1" applyFont="1" applyFill="1" applyBorder="1" applyAlignment="1">
      <alignment horizontal="center" vertical="center" wrapText="1"/>
    </xf>
    <xf numFmtId="41" fontId="9" fillId="6" borderId="86" xfId="1" applyFont="1" applyFill="1" applyBorder="1" applyAlignment="1">
      <alignment horizontal="center" vertical="center" wrapText="1"/>
    </xf>
    <xf numFmtId="41" fontId="9" fillId="0" borderId="10" xfId="1" applyFont="1" applyFill="1" applyBorder="1" applyAlignment="1">
      <alignment horizontal="center" vertical="center" wrapText="1"/>
    </xf>
    <xf numFmtId="41" fontId="9" fillId="0" borderId="91" xfId="1" applyFont="1" applyFill="1" applyBorder="1" applyAlignment="1">
      <alignment horizontal="center" vertical="center" wrapText="1"/>
    </xf>
    <xf numFmtId="41" fontId="14" fillId="0" borderId="10" xfId="1" applyFont="1" applyFill="1" applyBorder="1" applyAlignment="1">
      <alignment horizontal="right" vertical="center"/>
    </xf>
    <xf numFmtId="166" fontId="8" fillId="0" borderId="3" xfId="0" quotePrefix="1" applyNumberFormat="1" applyFont="1" applyBorder="1" applyAlignment="1">
      <alignment horizontal="center" vertical="center" wrapText="1"/>
    </xf>
    <xf numFmtId="41" fontId="2" fillId="0" borderId="60" xfId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41" fontId="9" fillId="0" borderId="108" xfId="1" applyFont="1" applyFill="1" applyBorder="1" applyAlignment="1">
      <alignment horizontal="center" vertical="center"/>
    </xf>
    <xf numFmtId="167" fontId="9" fillId="0" borderId="8" xfId="1" applyNumberFormat="1" applyFont="1" applyFill="1" applyBorder="1" applyAlignment="1">
      <alignment horizontal="center" vertical="center"/>
    </xf>
    <xf numFmtId="43" fontId="9" fillId="0" borderId="91" xfId="1" applyNumberFormat="1" applyFont="1" applyFill="1" applyBorder="1" applyAlignment="1">
      <alignment horizontal="right" vertical="top" wrapText="1"/>
    </xf>
    <xf numFmtId="41" fontId="2" fillId="0" borderId="71" xfId="1" applyFont="1" applyFill="1" applyBorder="1" applyAlignment="1">
      <alignment horizontal="right" vertical="top"/>
    </xf>
    <xf numFmtId="41" fontId="9" fillId="0" borderId="81" xfId="1" applyFont="1" applyFill="1" applyBorder="1" applyAlignment="1">
      <alignment horizontal="center" vertical="center" wrapText="1"/>
    </xf>
    <xf numFmtId="168" fontId="2" fillId="0" borderId="91" xfId="1" applyNumberFormat="1" applyFont="1" applyFill="1" applyBorder="1" applyAlignment="1">
      <alignment horizontal="center" vertical="center" wrapText="1"/>
    </xf>
    <xf numFmtId="168" fontId="2" fillId="0" borderId="109" xfId="1" applyNumberFormat="1" applyFont="1" applyFill="1" applyBorder="1" applyAlignment="1">
      <alignment horizontal="center" vertical="center" wrapText="1"/>
    </xf>
    <xf numFmtId="41" fontId="2" fillId="0" borderId="91" xfId="1" applyFont="1" applyFill="1" applyBorder="1" applyAlignment="1">
      <alignment horizontal="center" vertical="center" wrapText="1"/>
    </xf>
    <xf numFmtId="1" fontId="2" fillId="0" borderId="91" xfId="1" applyNumberFormat="1" applyFont="1" applyFill="1" applyBorder="1" applyAlignment="1">
      <alignment horizontal="center" vertical="center" wrapText="1"/>
    </xf>
    <xf numFmtId="41" fontId="9" fillId="0" borderId="109" xfId="1" applyFont="1" applyFill="1" applyBorder="1" applyAlignment="1">
      <alignment horizontal="center" vertical="center" wrapText="1"/>
    </xf>
    <xf numFmtId="41" fontId="9" fillId="0" borderId="110" xfId="1" applyFont="1" applyFill="1" applyBorder="1" applyAlignment="1">
      <alignment horizontal="center" vertical="center"/>
    </xf>
    <xf numFmtId="166" fontId="25" fillId="0" borderId="3" xfId="0" quotePrefix="1" applyNumberFormat="1" applyFont="1" applyBorder="1" applyAlignment="1">
      <alignment horizontal="center" vertical="center" wrapText="1"/>
    </xf>
    <xf numFmtId="1" fontId="14" fillId="0" borderId="64" xfId="8" applyNumberFormat="1" applyFont="1" applyFill="1" applyBorder="1" applyAlignment="1">
      <alignment horizontal="center" vertical="center"/>
    </xf>
    <xf numFmtId="1" fontId="14" fillId="0" borderId="111" xfId="8" applyNumberFormat="1" applyFont="1" applyFill="1" applyBorder="1" applyAlignment="1">
      <alignment horizontal="center" vertical="center"/>
    </xf>
    <xf numFmtId="1" fontId="14" fillId="0" borderId="112" xfId="8" applyNumberFormat="1" applyFont="1" applyFill="1" applyBorder="1" applyAlignment="1">
      <alignment horizontal="center" vertical="center"/>
    </xf>
    <xf numFmtId="1" fontId="14" fillId="0" borderId="113" xfId="8" applyNumberFormat="1" applyFont="1" applyFill="1" applyBorder="1" applyAlignment="1">
      <alignment horizontal="center" vertical="center"/>
    </xf>
    <xf numFmtId="1" fontId="17" fillId="0" borderId="75" xfId="8" applyNumberFormat="1" applyFont="1" applyFill="1" applyBorder="1" applyAlignment="1">
      <alignment horizontal="center"/>
    </xf>
    <xf numFmtId="1" fontId="9" fillId="0" borderId="54" xfId="8" applyNumberFormat="1" applyFont="1" applyFill="1" applyBorder="1" applyAlignment="1">
      <alignment horizontal="center" vertical="center" wrapText="1"/>
    </xf>
    <xf numFmtId="1" fontId="14" fillId="3" borderId="54" xfId="8" applyNumberFormat="1" applyFont="1" applyFill="1" applyBorder="1" applyAlignment="1">
      <alignment horizontal="center" vertical="center"/>
    </xf>
    <xf numFmtId="1" fontId="9" fillId="3" borderId="54" xfId="8" applyNumberFormat="1" applyFont="1" applyFill="1" applyBorder="1" applyAlignment="1">
      <alignment horizontal="center" vertical="center" wrapText="1"/>
    </xf>
    <xf numFmtId="164" fontId="2" fillId="0" borderId="2" xfId="8" applyFont="1" applyFill="1" applyBorder="1" applyAlignment="1">
      <alignment horizontal="center" wrapText="1"/>
    </xf>
    <xf numFmtId="41" fontId="27" fillId="0" borderId="2" xfId="1" applyFont="1" applyFill="1" applyBorder="1" applyAlignment="1">
      <alignment vertical="center" wrapText="1"/>
    </xf>
    <xf numFmtId="14" fontId="27" fillId="0" borderId="2" xfId="1" applyNumberFormat="1" applyFont="1" applyFill="1" applyBorder="1" applyAlignment="1">
      <alignment horizontal="left" vertical="center" wrapText="1"/>
    </xf>
    <xf numFmtId="0" fontId="28" fillId="0" borderId="0" xfId="0" applyFont="1"/>
    <xf numFmtId="0" fontId="29" fillId="0" borderId="6" xfId="0" applyFont="1" applyBorder="1" applyAlignment="1">
      <alignment vertical="center" wrapText="1"/>
    </xf>
    <xf numFmtId="0" fontId="29" fillId="0" borderId="3" xfId="0" applyFont="1" applyBorder="1" applyAlignment="1">
      <alignment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30" fillId="0" borderId="0" xfId="0" applyFont="1"/>
    <xf numFmtId="0" fontId="8" fillId="0" borderId="10" xfId="0" applyFont="1" applyBorder="1" applyAlignment="1">
      <alignment horizontal="center" vertical="center" wrapText="1"/>
    </xf>
    <xf numFmtId="41" fontId="9" fillId="4" borderId="62" xfId="1" applyFont="1" applyFill="1" applyBorder="1" applyAlignment="1">
      <alignment horizontal="center" vertical="center"/>
    </xf>
    <xf numFmtId="167" fontId="9" fillId="4" borderId="54" xfId="1" applyNumberFormat="1" applyFont="1" applyFill="1" applyBorder="1" applyAlignment="1">
      <alignment horizontal="center" vertical="center"/>
    </xf>
    <xf numFmtId="41" fontId="9" fillId="4" borderId="55" xfId="1" applyFont="1" applyFill="1" applyBorder="1" applyAlignment="1">
      <alignment horizontal="center" vertical="center"/>
    </xf>
    <xf numFmtId="168" fontId="9" fillId="4" borderId="86" xfId="1" applyNumberFormat="1" applyFont="1" applyFill="1" applyBorder="1" applyAlignment="1">
      <alignment horizontal="center" vertical="center" wrapText="1"/>
    </xf>
    <xf numFmtId="41" fontId="14" fillId="4" borderId="54" xfId="1" applyFont="1" applyFill="1" applyBorder="1" applyAlignment="1">
      <alignment horizontal="right" vertical="center"/>
    </xf>
    <xf numFmtId="0" fontId="9" fillId="4" borderId="86" xfId="1" applyNumberFormat="1" applyFont="1" applyFill="1" applyBorder="1" applyAlignment="1">
      <alignment horizontal="center" vertical="center" wrapText="1"/>
    </xf>
    <xf numFmtId="41" fontId="14" fillId="4" borderId="19" xfId="1" applyFont="1" applyFill="1" applyBorder="1" applyAlignment="1">
      <alignment horizontal="right" vertical="center"/>
    </xf>
    <xf numFmtId="1" fontId="14" fillId="4" borderId="54" xfId="1" applyNumberFormat="1" applyFont="1" applyFill="1" applyBorder="1" applyAlignment="1">
      <alignment horizontal="right" vertical="center"/>
    </xf>
    <xf numFmtId="41" fontId="14" fillId="4" borderId="54" xfId="1" applyFont="1" applyFill="1" applyBorder="1"/>
    <xf numFmtId="41" fontId="9" fillId="4" borderId="53" xfId="1" applyFont="1" applyFill="1" applyBorder="1" applyAlignment="1">
      <alignment horizontal="center" vertical="center"/>
    </xf>
    <xf numFmtId="41" fontId="9" fillId="4" borderId="25" xfId="1" applyFont="1" applyFill="1" applyBorder="1" applyAlignment="1">
      <alignment horizontal="center" vertical="center"/>
    </xf>
    <xf numFmtId="0" fontId="14" fillId="6" borderId="0" xfId="0" applyFont="1" applyFill="1"/>
    <xf numFmtId="41" fontId="2" fillId="6" borderId="2" xfId="1" applyFont="1" applyFill="1" applyBorder="1" applyAlignment="1">
      <alignment vertical="center" wrapText="1"/>
    </xf>
    <xf numFmtId="41" fontId="31" fillId="2" borderId="6" xfId="0" applyNumberFormat="1" applyFont="1" applyFill="1" applyBorder="1" applyAlignment="1">
      <alignment vertical="center" wrapText="1"/>
    </xf>
    <xf numFmtId="41" fontId="2" fillId="6" borderId="61" xfId="1" applyFont="1" applyFill="1" applyBorder="1" applyAlignment="1">
      <alignment horizontal="right" vertical="top"/>
    </xf>
    <xf numFmtId="171" fontId="0" fillId="2" borderId="2" xfId="1" applyNumberFormat="1" applyFont="1" applyFill="1" applyBorder="1"/>
    <xf numFmtId="164" fontId="10" fillId="0" borderId="0" xfId="3" applyNumberFormat="1" applyFont="1" applyAlignment="1"/>
    <xf numFmtId="164" fontId="7" fillId="0" borderId="19" xfId="8" applyFont="1" applyBorder="1" applyAlignment="1">
      <alignment vertical="center"/>
    </xf>
    <xf numFmtId="164" fontId="7" fillId="0" borderId="25" xfId="8" applyFont="1" applyBorder="1" applyAlignment="1">
      <alignment vertical="center"/>
    </xf>
    <xf numFmtId="164" fontId="7" fillId="0" borderId="28" xfId="8" applyFont="1" applyBorder="1" applyAlignment="1"/>
    <xf numFmtId="164" fontId="7" fillId="0" borderId="19" xfId="8" applyFont="1" applyBorder="1" applyAlignment="1">
      <alignment horizontal="center" vertical="center"/>
    </xf>
    <xf numFmtId="164" fontId="7" fillId="0" borderId="25" xfId="8" applyFont="1" applyBorder="1" applyAlignment="1">
      <alignment horizontal="center" vertical="center"/>
    </xf>
    <xf numFmtId="164" fontId="7" fillId="0" borderId="28" xfId="8" applyFont="1" applyBorder="1" applyAlignment="1">
      <alignment horizontal="center"/>
    </xf>
    <xf numFmtId="171" fontId="29" fillId="0" borderId="2" xfId="0" applyNumberFormat="1" applyFont="1" applyBorder="1" applyAlignment="1">
      <alignment vertical="center" wrapText="1"/>
    </xf>
    <xf numFmtId="171" fontId="29" fillId="0" borderId="6" xfId="0" applyNumberFormat="1" applyFont="1" applyBorder="1" applyAlignment="1">
      <alignment vertical="center" wrapText="1"/>
    </xf>
    <xf numFmtId="171" fontId="29" fillId="0" borderId="3" xfId="0" applyNumberFormat="1" applyFont="1" applyBorder="1" applyAlignment="1">
      <alignment vertical="center" wrapText="1"/>
    </xf>
    <xf numFmtId="171" fontId="29" fillId="0" borderId="2" xfId="0" applyNumberFormat="1" applyFont="1" applyBorder="1" applyAlignment="1">
      <alignment horizontal="center" vertical="center" wrapText="1"/>
    </xf>
    <xf numFmtId="41" fontId="31" fillId="2" borderId="3" xfId="0" applyNumberFormat="1" applyFont="1" applyFill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14" fontId="2" fillId="6" borderId="2" xfId="1" applyNumberFormat="1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171" fontId="29" fillId="6" borderId="2" xfId="0" applyNumberFormat="1" applyFont="1" applyFill="1" applyBorder="1" applyAlignment="1">
      <alignment vertical="center" wrapText="1"/>
    </xf>
    <xf numFmtId="171" fontId="29" fillId="6" borderId="6" xfId="0" applyNumberFormat="1" applyFont="1" applyFill="1" applyBorder="1" applyAlignment="1">
      <alignment vertical="center" wrapText="1"/>
    </xf>
    <xf numFmtId="171" fontId="29" fillId="6" borderId="3" xfId="0" applyNumberFormat="1" applyFont="1" applyFill="1" applyBorder="1" applyAlignment="1">
      <alignment vertical="center" wrapText="1"/>
    </xf>
    <xf numFmtId="171" fontId="29" fillId="6" borderId="2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41" fontId="9" fillId="6" borderId="53" xfId="1" applyFont="1" applyFill="1" applyBorder="1" applyAlignment="1">
      <alignment horizontal="center" vertical="center"/>
    </xf>
    <xf numFmtId="164" fontId="14" fillId="6" borderId="54" xfId="8" applyFont="1" applyFill="1" applyBorder="1" applyAlignment="1">
      <alignment horizontal="right" vertical="center"/>
    </xf>
    <xf numFmtId="41" fontId="9" fillId="6" borderId="86" xfId="1" applyNumberFormat="1" applyFont="1" applyFill="1" applyBorder="1" applyAlignment="1">
      <alignment horizontal="right" vertical="top" wrapText="1"/>
    </xf>
    <xf numFmtId="41" fontId="14" fillId="6" borderId="19" xfId="1" applyFont="1" applyFill="1" applyBorder="1" applyAlignment="1">
      <alignment horizontal="right" vertical="top"/>
    </xf>
    <xf numFmtId="1" fontId="14" fillId="6" borderId="19" xfId="1" applyNumberFormat="1" applyFont="1" applyFill="1" applyBorder="1" applyAlignment="1">
      <alignment horizontal="right" vertical="top"/>
    </xf>
    <xf numFmtId="164" fontId="14" fillId="6" borderId="54" xfId="8" applyFont="1" applyFill="1" applyBorder="1"/>
    <xf numFmtId="41" fontId="9" fillId="6" borderId="90" xfId="1" applyFont="1" applyFill="1" applyBorder="1" applyAlignment="1">
      <alignment horizontal="right" vertical="top" wrapText="1"/>
    </xf>
    <xf numFmtId="43" fontId="9" fillId="4" borderId="86" xfId="1" applyNumberFormat="1" applyFont="1" applyFill="1" applyBorder="1" applyAlignment="1">
      <alignment horizontal="right" vertical="top" wrapText="1"/>
    </xf>
    <xf numFmtId="164" fontId="14" fillId="4" borderId="54" xfId="8" applyFont="1" applyFill="1" applyBorder="1" applyAlignment="1">
      <alignment horizontal="right" vertical="center"/>
    </xf>
    <xf numFmtId="41" fontId="9" fillId="4" borderId="86" xfId="1" applyNumberFormat="1" applyFont="1" applyFill="1" applyBorder="1" applyAlignment="1">
      <alignment horizontal="right" vertical="top" wrapText="1"/>
    </xf>
    <xf numFmtId="41" fontId="14" fillId="4" borderId="19" xfId="1" applyFont="1" applyFill="1" applyBorder="1" applyAlignment="1">
      <alignment horizontal="right" vertical="top"/>
    </xf>
    <xf numFmtId="1" fontId="14" fillId="4" borderId="19" xfId="1" applyNumberFormat="1" applyFont="1" applyFill="1" applyBorder="1" applyAlignment="1">
      <alignment horizontal="right" vertical="top"/>
    </xf>
    <xf numFmtId="164" fontId="14" fillId="4" borderId="54" xfId="8" applyFont="1" applyFill="1" applyBorder="1"/>
    <xf numFmtId="41" fontId="9" fillId="4" borderId="90" xfId="1" applyFont="1" applyFill="1" applyBorder="1" applyAlignment="1">
      <alignment horizontal="right" vertical="top" wrapText="1"/>
    </xf>
    <xf numFmtId="41" fontId="14" fillId="4" borderId="0" xfId="1" applyFont="1" applyFill="1"/>
    <xf numFmtId="164" fontId="33" fillId="0" borderId="114" xfId="0" applyNumberFormat="1" applyFont="1" applyBorder="1" applyAlignment="1">
      <alignment horizontal="right" vertical="center"/>
    </xf>
    <xf numFmtId="164" fontId="33" fillId="0" borderId="115" xfId="0" applyNumberFormat="1" applyFont="1" applyBorder="1" applyAlignment="1">
      <alignment horizontal="right" vertical="center"/>
    </xf>
    <xf numFmtId="1" fontId="0" fillId="0" borderId="116" xfId="0" applyNumberFormat="1" applyBorder="1" applyAlignment="1">
      <alignment horizontal="center"/>
    </xf>
    <xf numFmtId="0" fontId="34" fillId="0" borderId="0" xfId="0" applyFont="1"/>
    <xf numFmtId="164" fontId="34" fillId="0" borderId="0" xfId="0" applyNumberFormat="1" applyFont="1"/>
    <xf numFmtId="9" fontId="34" fillId="0" borderId="0" xfId="0" applyNumberFormat="1" applyFont="1"/>
    <xf numFmtId="0" fontId="34" fillId="0" borderId="0" xfId="0" applyFont="1" applyFill="1"/>
    <xf numFmtId="41" fontId="34" fillId="0" borderId="0" xfId="0" applyNumberFormat="1" applyFont="1" applyFill="1"/>
    <xf numFmtId="164" fontId="34" fillId="0" borderId="0" xfId="0" applyNumberFormat="1" applyFont="1" applyFill="1"/>
    <xf numFmtId="0" fontId="34" fillId="6" borderId="0" xfId="0" applyFont="1" applyFill="1"/>
    <xf numFmtId="0" fontId="34" fillId="7" borderId="0" xfId="0" applyFont="1" applyFill="1"/>
    <xf numFmtId="41" fontId="34" fillId="0" borderId="0" xfId="1" applyFont="1" applyFill="1"/>
    <xf numFmtId="165" fontId="34" fillId="0" borderId="0" xfId="0" applyNumberFormat="1" applyFont="1" applyFill="1"/>
    <xf numFmtId="43" fontId="34" fillId="0" borderId="0" xfId="0" applyNumberFormat="1" applyFont="1" applyFill="1"/>
    <xf numFmtId="0" fontId="34" fillId="8" borderId="0" xfId="0" applyFont="1" applyFill="1"/>
    <xf numFmtId="0" fontId="1" fillId="0" borderId="0" xfId="3" applyFont="1" applyFill="1" applyAlignment="1">
      <alignment horizontal="center" vertical="center"/>
    </xf>
    <xf numFmtId="0" fontId="26" fillId="0" borderId="1" xfId="3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4" fontId="2" fillId="2" borderId="2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1" fontId="2" fillId="2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1" fontId="9" fillId="0" borderId="58" xfId="1" applyFont="1" applyFill="1" applyBorder="1" applyAlignment="1">
      <alignment horizontal="center" vertical="center"/>
    </xf>
    <xf numFmtId="41" fontId="9" fillId="0" borderId="60" xfId="1" applyFont="1" applyFill="1" applyBorder="1" applyAlignment="1">
      <alignment horizontal="center" vertical="center"/>
    </xf>
    <xf numFmtId="0" fontId="18" fillId="0" borderId="0" xfId="3" applyFont="1" applyFill="1" applyAlignment="1">
      <alignment horizontal="center" vertical="center"/>
    </xf>
    <xf numFmtId="41" fontId="18" fillId="0" borderId="0" xfId="1" applyFont="1" applyFill="1" applyAlignment="1">
      <alignment horizontal="center" vertical="center"/>
    </xf>
    <xf numFmtId="41" fontId="32" fillId="0" borderId="0" xfId="1" applyFont="1" applyFill="1" applyAlignment="1">
      <alignment horizontal="center" vertical="center"/>
    </xf>
    <xf numFmtId="41" fontId="13" fillId="0" borderId="0" xfId="1" applyFont="1" applyFill="1" applyAlignment="1">
      <alignment horizontal="center" vertical="center"/>
    </xf>
    <xf numFmtId="41" fontId="2" fillId="0" borderId="67" xfId="1" applyFont="1" applyFill="1" applyBorder="1" applyAlignment="1">
      <alignment horizontal="center"/>
    </xf>
    <xf numFmtId="41" fontId="2" fillId="0" borderId="68" xfId="1" applyFont="1" applyFill="1" applyBorder="1" applyAlignment="1">
      <alignment horizontal="center"/>
    </xf>
    <xf numFmtId="41" fontId="2" fillId="0" borderId="69" xfId="1" applyFont="1" applyFill="1" applyBorder="1" applyAlignment="1">
      <alignment horizontal="center"/>
    </xf>
    <xf numFmtId="41" fontId="2" fillId="0" borderId="11" xfId="1" applyFont="1" applyFill="1" applyBorder="1" applyAlignment="1">
      <alignment horizontal="center"/>
    </xf>
    <xf numFmtId="41" fontId="2" fillId="0" borderId="5" xfId="1" applyFont="1" applyFill="1" applyBorder="1" applyAlignment="1">
      <alignment horizontal="center"/>
    </xf>
    <xf numFmtId="41" fontId="16" fillId="0" borderId="58" xfId="1" applyFont="1" applyFill="1" applyBorder="1" applyAlignment="1">
      <alignment horizontal="center" vertical="center"/>
    </xf>
    <xf numFmtId="41" fontId="16" fillId="0" borderId="59" xfId="1" applyFont="1" applyFill="1" applyBorder="1" applyAlignment="1">
      <alignment horizontal="center" vertical="center"/>
    </xf>
    <xf numFmtId="41" fontId="2" fillId="0" borderId="66" xfId="1" applyFont="1" applyFill="1" applyBorder="1" applyAlignment="1">
      <alignment horizontal="center" vertical="center" wrapText="1"/>
    </xf>
    <xf numFmtId="41" fontId="2" fillId="0" borderId="10" xfId="1" applyFont="1" applyFill="1" applyBorder="1" applyAlignment="1">
      <alignment horizontal="center" vertical="center" wrapText="1"/>
    </xf>
    <xf numFmtId="41" fontId="2" fillId="0" borderId="77" xfId="1" applyFont="1" applyFill="1" applyBorder="1" applyAlignment="1">
      <alignment horizontal="center" vertical="center" wrapText="1"/>
    </xf>
    <xf numFmtId="41" fontId="2" fillId="0" borderId="87" xfId="1" applyFont="1" applyFill="1" applyBorder="1" applyAlignment="1">
      <alignment horizontal="center" vertical="center" wrapText="1"/>
    </xf>
    <xf numFmtId="41" fontId="2" fillId="0" borderId="78" xfId="1" applyFont="1" applyFill="1" applyBorder="1" applyAlignment="1">
      <alignment horizontal="center" vertical="center"/>
    </xf>
    <xf numFmtId="41" fontId="2" fillId="0" borderId="79" xfId="1" applyFont="1" applyFill="1" applyBorder="1" applyAlignment="1">
      <alignment horizontal="center" vertical="center"/>
    </xf>
    <xf numFmtId="41" fontId="2" fillId="0" borderId="82" xfId="1" applyFont="1" applyFill="1" applyBorder="1" applyAlignment="1">
      <alignment horizontal="center" vertical="center"/>
    </xf>
    <xf numFmtId="41" fontId="2" fillId="0" borderId="83" xfId="1" applyFont="1" applyFill="1" applyBorder="1" applyAlignment="1">
      <alignment horizontal="center" vertical="center"/>
    </xf>
    <xf numFmtId="41" fontId="2" fillId="0" borderId="78" xfId="1" applyFont="1" applyFill="1" applyBorder="1" applyAlignment="1">
      <alignment horizontal="center" vertical="center" wrapText="1"/>
    </xf>
    <xf numFmtId="41" fontId="14" fillId="0" borderId="79" xfId="1" applyFont="1" applyFill="1" applyBorder="1" applyAlignment="1">
      <alignment horizontal="center" vertical="center" wrapText="1"/>
    </xf>
    <xf numFmtId="41" fontId="14" fillId="0" borderId="82" xfId="1" applyFont="1" applyFill="1" applyBorder="1" applyAlignment="1">
      <alignment horizontal="center" vertical="center" wrapText="1"/>
    </xf>
    <xf numFmtId="41" fontId="14" fillId="0" borderId="83" xfId="1" applyFont="1" applyFill="1" applyBorder="1" applyAlignment="1">
      <alignment horizontal="center" vertical="center" wrapText="1"/>
    </xf>
    <xf numFmtId="41" fontId="2" fillId="0" borderId="79" xfId="1" applyFont="1" applyFill="1" applyBorder="1" applyAlignment="1">
      <alignment horizontal="center" vertical="center" wrapText="1"/>
    </xf>
    <xf numFmtId="41" fontId="2" fillId="0" borderId="82" xfId="1" applyFont="1" applyFill="1" applyBorder="1" applyAlignment="1">
      <alignment horizontal="center" vertical="center" wrapText="1"/>
    </xf>
    <xf numFmtId="41" fontId="2" fillId="0" borderId="83" xfId="1" applyFont="1" applyFill="1" applyBorder="1" applyAlignment="1">
      <alignment horizontal="center" vertical="center" wrapText="1"/>
    </xf>
    <xf numFmtId="41" fontId="2" fillId="0" borderId="81" xfId="1" applyFont="1" applyFill="1" applyBorder="1" applyAlignment="1">
      <alignment horizontal="center" vertical="center" wrapText="1"/>
    </xf>
    <xf numFmtId="41" fontId="2" fillId="0" borderId="85" xfId="1" applyFont="1" applyFill="1" applyBorder="1" applyAlignment="1">
      <alignment horizontal="center" vertical="center" wrapText="1"/>
    </xf>
    <xf numFmtId="41" fontId="13" fillId="0" borderId="0" xfId="3" applyNumberFormat="1" applyFont="1" applyFill="1" applyAlignment="1">
      <alignment horizontal="center" vertical="center"/>
    </xf>
    <xf numFmtId="0" fontId="13" fillId="0" borderId="0" xfId="3" applyFont="1" applyFill="1" applyAlignment="1">
      <alignment horizontal="center" vertical="center"/>
    </xf>
    <xf numFmtId="41" fontId="2" fillId="0" borderId="58" xfId="1" applyFont="1" applyFill="1" applyBorder="1" applyAlignment="1">
      <alignment horizontal="center" vertical="center"/>
    </xf>
    <xf numFmtId="41" fontId="2" fillId="0" borderId="59" xfId="1" applyFont="1" applyFill="1" applyBorder="1" applyAlignment="1">
      <alignment horizontal="center" vertical="center"/>
    </xf>
    <xf numFmtId="170" fontId="19" fillId="0" borderId="0" xfId="4" applyNumberFormat="1" applyFont="1" applyFill="1" applyAlignment="1">
      <alignment horizontal="center"/>
    </xf>
    <xf numFmtId="0" fontId="19" fillId="0" borderId="0" xfId="4" applyFont="1" applyFill="1" applyAlignment="1">
      <alignment horizontal="center"/>
    </xf>
    <xf numFmtId="41" fontId="35" fillId="0" borderId="66" xfId="1" applyFont="1" applyFill="1" applyBorder="1" applyAlignment="1">
      <alignment horizontal="center" vertical="center" wrapText="1"/>
    </xf>
    <xf numFmtId="41" fontId="35" fillId="0" borderId="10" xfId="1" applyFont="1" applyFill="1" applyBorder="1" applyAlignment="1">
      <alignment horizontal="center" vertical="center" wrapText="1"/>
    </xf>
    <xf numFmtId="41" fontId="2" fillId="0" borderId="60" xfId="1" applyFont="1" applyFill="1" applyBorder="1" applyAlignment="1">
      <alignment horizontal="center" vertical="center"/>
    </xf>
    <xf numFmtId="41" fontId="2" fillId="0" borderId="76" xfId="1" applyFont="1" applyFill="1" applyBorder="1" applyAlignment="1">
      <alignment horizontal="center" vertical="center" wrapText="1"/>
    </xf>
    <xf numFmtId="41" fontId="2" fillId="0" borderId="80" xfId="1" applyFont="1" applyFill="1" applyBorder="1" applyAlignment="1">
      <alignment horizontal="center" vertical="center" wrapText="1"/>
    </xf>
    <xf numFmtId="41" fontId="2" fillId="0" borderId="84" xfId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9" fillId="0" borderId="0" xfId="3" applyFont="1" applyAlignment="1">
      <alignment horizontal="center" wrapText="1"/>
    </xf>
    <xf numFmtId="0" fontId="9" fillId="0" borderId="0" xfId="3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10" fillId="0" borderId="0" xfId="3" applyFont="1" applyAlignment="1">
      <alignment horizontal="center" wrapText="1"/>
    </xf>
    <xf numFmtId="164" fontId="13" fillId="0" borderId="0" xfId="8" applyFont="1" applyFill="1" applyAlignment="1">
      <alignment horizontal="center" vertical="center"/>
    </xf>
    <xf numFmtId="164" fontId="2" fillId="0" borderId="49" xfId="8" applyFont="1" applyFill="1" applyBorder="1" applyAlignment="1">
      <alignment horizontal="center" vertical="center"/>
    </xf>
    <xf numFmtId="164" fontId="2" fillId="0" borderId="2" xfId="8" applyFont="1" applyFill="1" applyBorder="1" applyAlignment="1">
      <alignment horizontal="center" vertical="center"/>
    </xf>
    <xf numFmtId="164" fontId="2" fillId="0" borderId="49" xfId="8" applyFont="1" applyFill="1" applyBorder="1" applyAlignment="1">
      <alignment horizontal="center" vertical="center" wrapText="1"/>
    </xf>
    <xf numFmtId="164" fontId="2" fillId="0" borderId="2" xfId="8" applyFont="1" applyFill="1" applyBorder="1" applyAlignment="1">
      <alignment horizontal="center" vertical="center" wrapText="1"/>
    </xf>
    <xf numFmtId="164" fontId="2" fillId="0" borderId="52" xfId="8" applyFont="1" applyFill="1" applyBorder="1" applyAlignment="1">
      <alignment horizontal="center" vertical="center" wrapText="1"/>
    </xf>
    <xf numFmtId="164" fontId="16" fillId="0" borderId="58" xfId="8" applyFont="1" applyFill="1" applyBorder="1" applyAlignment="1">
      <alignment horizontal="center" vertical="center"/>
    </xf>
    <xf numFmtId="164" fontId="16" fillId="0" borderId="59" xfId="8" applyFont="1" applyFill="1" applyBorder="1" applyAlignment="1">
      <alignment horizontal="center" vertical="center"/>
    </xf>
    <xf numFmtId="164" fontId="18" fillId="0" borderId="0" xfId="3" applyNumberFormat="1" applyFont="1" applyFill="1" applyAlignment="1">
      <alignment horizontal="center" vertical="center"/>
    </xf>
    <xf numFmtId="164" fontId="2" fillId="0" borderId="3" xfId="8" applyFont="1" applyFill="1" applyBorder="1" applyAlignment="1">
      <alignment horizontal="center" vertical="center" wrapText="1"/>
    </xf>
    <xf numFmtId="164" fontId="2" fillId="0" borderId="48" xfId="8" applyFont="1" applyFill="1" applyBorder="1" applyAlignment="1">
      <alignment horizontal="center" vertical="center" wrapText="1"/>
    </xf>
    <xf numFmtId="164" fontId="2" fillId="0" borderId="50" xfId="8" applyFont="1" applyFill="1" applyBorder="1" applyAlignment="1">
      <alignment horizontal="center" vertical="center" wrapText="1"/>
    </xf>
    <xf numFmtId="164" fontId="2" fillId="0" borderId="51" xfId="8" applyFont="1" applyFill="1" applyBorder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2" fillId="0" borderId="37" xfId="3" applyFont="1" applyBorder="1" applyAlignment="1">
      <alignment horizontal="center" vertical="center" wrapText="1"/>
    </xf>
    <xf numFmtId="0" fontId="2" fillId="0" borderId="38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40" xfId="3" applyFont="1" applyBorder="1" applyAlignment="1">
      <alignment horizontal="center" vertical="center" wrapText="1"/>
    </xf>
    <xf numFmtId="0" fontId="0" fillId="0" borderId="44" xfId="0" applyBorder="1" applyAlignment="1">
      <alignment horizontal="center"/>
    </xf>
    <xf numFmtId="0" fontId="0" fillId="0" borderId="46" xfId="0" applyBorder="1" applyAlignment="1">
      <alignment horizontal="center"/>
    </xf>
    <xf numFmtId="0" fontId="2" fillId="0" borderId="36" xfId="3" applyFont="1" applyBorder="1" applyAlignment="1">
      <alignment horizontal="center" vertical="center" wrapText="1"/>
    </xf>
    <xf numFmtId="0" fontId="2" fillId="0" borderId="39" xfId="3" applyFont="1" applyBorder="1" applyAlignment="1">
      <alignment horizontal="center" vertical="center" wrapText="1"/>
    </xf>
    <xf numFmtId="0" fontId="2" fillId="0" borderId="41" xfId="3" applyFont="1" applyBorder="1" applyAlignment="1">
      <alignment horizontal="center" vertical="center" wrapText="1"/>
    </xf>
    <xf numFmtId="0" fontId="2" fillId="0" borderId="28" xfId="3" applyFont="1" applyBorder="1" applyAlignment="1">
      <alignment horizontal="center" vertical="center" wrapText="1"/>
    </xf>
    <xf numFmtId="41" fontId="34" fillId="0" borderId="0" xfId="0" applyNumberFormat="1" applyFont="1"/>
    <xf numFmtId="43" fontId="34" fillId="0" borderId="0" xfId="0" applyNumberFormat="1" applyFont="1"/>
  </cellXfs>
  <cellStyles count="12">
    <cellStyle name="Comma [0]" xfId="1" builtinId="6"/>
    <cellStyle name="Comma [0] 2" xfId="6"/>
    <cellStyle name="Comma [0] 3" xfId="8"/>
    <cellStyle name="Comma 2" xfId="5"/>
    <cellStyle name="Comma 3" xfId="7"/>
    <cellStyle name="Comma 4" xfId="9"/>
    <cellStyle name="Normal" xfId="0" builtinId="0"/>
    <cellStyle name="Normal 2" xfId="3"/>
    <cellStyle name="Normal 2 2" xfId="10"/>
    <cellStyle name="Normal 2 3" xfId="11"/>
    <cellStyle name="Normal 3" xfId="4"/>
    <cellStyle name="Percent" xfId="2" builtinId="5"/>
  </cellStyles>
  <dxfs count="110">
    <dxf>
      <font>
        <b val="0"/>
        <i/>
        <strike val="0"/>
        <u val="none"/>
        <sz val="9"/>
        <color indexed="8"/>
        <name val="ARIAL"/>
        <scheme val="none"/>
      </font>
      <alignment horizontal="center" vertical="center" wrapText="1"/>
      <border>
        <left style="thin">
          <color auto="1"/>
        </left>
        <right/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/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horizontal="center" vertical="center" wrapText="1"/>
      <border>
        <left style="thin">
          <color auto="1"/>
        </left>
        <right/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/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5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horizontal="center" vertical="center" wrapText="1"/>
      <border>
        <left style="thin">
          <color auto="1"/>
        </left>
        <right/>
        <top style="thin">
          <color auto="1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5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5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5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5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5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5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5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5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5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5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/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5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horizontal="center" vertical="center" wrapText="1"/>
      <border>
        <left style="thin">
          <color auto="1"/>
        </left>
        <right/>
        <top style="thin">
          <color auto="1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5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5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5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5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5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5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5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5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5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5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/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horizontal="center" vertical="center" wrapText="1"/>
      <border>
        <left style="thin">
          <color auto="1"/>
        </left>
        <right/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/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horizontal="center" vertical="center" wrapText="1"/>
      <border>
        <left style="thin">
          <color auto="1"/>
        </left>
        <right/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/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horizontal="center" vertical="center" wrapText="1"/>
      <border>
        <left style="thin">
          <color auto="1"/>
        </left>
        <right/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/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horizontal="center" vertical="center" wrapText="1"/>
      <border>
        <left style="thin">
          <color auto="1"/>
        </left>
        <right/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/>
        <strike val="0"/>
        <u val="none"/>
        <sz val="9"/>
        <color indexed="8"/>
        <name val="ARIAL"/>
        <scheme val="none"/>
      </font>
      <alignment vertical="center" wrapText="1"/>
      <border>
        <left/>
        <right style="thin">
          <color auto="1"/>
        </right>
        <top style="thin">
          <color auto="1"/>
        </top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7" name="Table7" displayName="Table7" ref="D5:N36" totalsRowShown="0">
  <autoFilter ref="D5:N36"/>
  <tableColumns count="11">
    <tableColumn id="1" name="Ret. Bus Besar" dataDxfId="109"/>
    <tableColumn id="2" name="Ret. Bus Sedang" dataDxfId="108"/>
    <tableColumn id="3" name="Ret. Bus Kecil" dataDxfId="107"/>
    <tableColumn id="4" name="Ret. Angkudes/Kota" dataDxfId="106"/>
    <tableColumn id="5" name="Ret. Parkir Spd Motor" dataDxfId="105"/>
    <tableColumn id="6" name="Ret. Parkir Mobil" dataDxfId="104"/>
    <tableColumn id="7" name="Ret. Mck" dataDxfId="103"/>
    <tableColumn id="8" name="RET. BUS BESAR2" dataDxfId="102"/>
    <tableColumn id="9" name="SEWA LAHAN" dataDxfId="101"/>
    <tableColumn id="10" name="AGEN  /PENJUALAN TIKET" dataDxfId="100"/>
    <tableColumn id="11" name="Sewa Kios" dataDxfId="9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8" name="Table79" displayName="Table79" ref="D43:N74" totalsRowShown="0">
  <autoFilter ref="D43:N74"/>
  <tableColumns count="11">
    <tableColumn id="1" name="Ret. Bus Besar" dataDxfId="98"/>
    <tableColumn id="2" name="Ret. Bus Sedang" dataDxfId="97"/>
    <tableColumn id="3" name="Ret. Bus Kecil" dataDxfId="96"/>
    <tableColumn id="4" name="Ret. Angkudes/Kota" dataDxfId="95"/>
    <tableColumn id="5" name="Ret. Parkir Spd Motor" dataDxfId="94"/>
    <tableColumn id="6" name="Ret. Parkir Mobil" dataDxfId="93"/>
    <tableColumn id="7" name="Ret. Mck" dataDxfId="92"/>
    <tableColumn id="8" name="RET. BUS BESAR2" dataDxfId="91"/>
    <tableColumn id="9" name="SEWA LAHAN" dataDxfId="90"/>
    <tableColumn id="10" name="AGEN  /PENJUALAN TIKET" dataDxfId="89"/>
    <tableColumn id="11" name="Sewa Kios" dataDxfId="8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9" name="Table7910" displayName="Table7910" ref="D80:N111" totalsRowShown="0">
  <autoFilter ref="D80:N111"/>
  <tableColumns count="11">
    <tableColumn id="1" name="Ret. Bus Besar" dataDxfId="87"/>
    <tableColumn id="2" name="Ret. Bus Sedang" dataDxfId="86"/>
    <tableColumn id="3" name="Ret. Bus Kecil" dataDxfId="85"/>
    <tableColumn id="4" name="Ret. Angkudes/Kota" dataDxfId="84"/>
    <tableColumn id="5" name="Ret. Parkir Spd Motor" dataDxfId="83"/>
    <tableColumn id="6" name="Ret. Parkir Mobil" dataDxfId="82"/>
    <tableColumn id="7" name="Ret. Mck" dataDxfId="81"/>
    <tableColumn id="8" name="RET. BUS BESAR2" dataDxfId="80"/>
    <tableColumn id="9" name="SEWA LAHAN" dataDxfId="79"/>
    <tableColumn id="10" name="AGEN  /PENJUALAN TIKET" dataDxfId="78"/>
    <tableColumn id="11" name="Sewa Kios" dataDxfId="7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0" name="Table7911" displayName="Table7911" ref="D117:N148" totalsRowShown="0">
  <autoFilter ref="D117:N148"/>
  <tableColumns count="11">
    <tableColumn id="1" name="Ret. Bus Besar" dataDxfId="76"/>
    <tableColumn id="2" name="Ret. Bus Sedang" dataDxfId="75"/>
    <tableColumn id="3" name="Ret. Bus Kecil" dataDxfId="74"/>
    <tableColumn id="4" name="Ret. Angkudes/Kota" dataDxfId="73"/>
    <tableColumn id="5" name="Ret. Parkir Spd Motor" dataDxfId="72"/>
    <tableColumn id="6" name="Ret. Parkir Mobil" dataDxfId="71"/>
    <tableColumn id="7" name="Ret. Mck" dataDxfId="70"/>
    <tableColumn id="8" name="RET. BUS BESAR2" dataDxfId="69"/>
    <tableColumn id="9" name="SEWA LAHAN" dataDxfId="68"/>
    <tableColumn id="10" name="AGEN  /PENJUALAN TIKET" dataDxfId="67"/>
    <tableColumn id="11" name="Sewa Kios" dataDxfId="6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1" name="Table7912" displayName="Table7912" ref="D155:N187" totalsRowCount="1">
  <autoFilter ref="D155:N186"/>
  <tableColumns count="11">
    <tableColumn id="1" name="Ret. Bus Besar" totalsRowFunction="custom" dataDxfId="65" totalsRowDxfId="64">
      <totalsRowFormula>SUM(D156:D186)</totalsRowFormula>
    </tableColumn>
    <tableColumn id="2" name="Ret. Bus Sedang" totalsRowFunction="custom" dataDxfId="63" totalsRowDxfId="62">
      <totalsRowFormula>SUM(E156:E186)</totalsRowFormula>
    </tableColumn>
    <tableColumn id="3" name="Ret. Bus Kecil" totalsRowFunction="custom" dataDxfId="61" totalsRowDxfId="60">
      <totalsRowFormula>SUM(F156:F186)</totalsRowFormula>
    </tableColumn>
    <tableColumn id="4" name="Ret. Angkudes/Kota" totalsRowFunction="custom" dataDxfId="59" totalsRowDxfId="58">
      <totalsRowFormula>SUM(G156:G186)</totalsRowFormula>
    </tableColumn>
    <tableColumn id="5" name="Ret. Parkir Spd Motor" totalsRowFunction="custom" dataDxfId="57" totalsRowDxfId="56">
      <totalsRowFormula>SUM(H156:H186)</totalsRowFormula>
    </tableColumn>
    <tableColumn id="6" name="Ret. Parkir Mobil" totalsRowFunction="custom" dataDxfId="55" totalsRowDxfId="54">
      <totalsRowFormula>SUM(I156:I186)</totalsRowFormula>
    </tableColumn>
    <tableColumn id="7" name="Ret. Mck" totalsRowFunction="custom" dataDxfId="53" totalsRowDxfId="52">
      <totalsRowFormula>SUM(J156:J186)</totalsRowFormula>
    </tableColumn>
    <tableColumn id="8" name="RET. BUS BESAR2" totalsRowFunction="custom" dataDxfId="51" totalsRowDxfId="50">
      <totalsRowFormula>SUM(K156:K186)</totalsRowFormula>
    </tableColumn>
    <tableColumn id="9" name="SEWA LAHAN" totalsRowFunction="custom" dataDxfId="49" totalsRowDxfId="48">
      <totalsRowFormula>SUM(L156:L186)</totalsRowFormula>
    </tableColumn>
    <tableColumn id="10" name="AGEN  /PENJUALAN TIKET" totalsRowFunction="custom" dataDxfId="47" totalsRowDxfId="46">
      <totalsRowFormula>SUM(M156:M186)</totalsRowFormula>
    </tableColumn>
    <tableColumn id="11" name="Sewa Kios" totalsRowFunction="custom" dataDxfId="45" totalsRowDxfId="44">
      <totalsRowFormula>SUM(N156:N186)</totalsRow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2" name="Table7913" displayName="Table7913" ref="D192:N224" totalsRowCount="1">
  <autoFilter ref="D192:N223"/>
  <tableColumns count="11">
    <tableColumn id="1" name="Ret. Bus Besar" dataDxfId="43" totalsRowDxfId="42"/>
    <tableColumn id="2" name="Ret. Bus Sedang" totalsRowFunction="custom" dataDxfId="41" totalsRowDxfId="40">
      <totalsRowFormula>SUM(E193:E223)</totalsRowFormula>
    </tableColumn>
    <tableColumn id="3" name="Ret. Bus Kecil" totalsRowFunction="custom" dataDxfId="39" totalsRowDxfId="38">
      <totalsRowFormula>SUM(F193:F223)</totalsRowFormula>
    </tableColumn>
    <tableColumn id="4" name="Ret. Angkudes/Kota" totalsRowFunction="custom" dataDxfId="37" totalsRowDxfId="36">
      <totalsRowFormula>SUM(G193:G223)</totalsRowFormula>
    </tableColumn>
    <tableColumn id="5" name="Ret. Parkir Spd Motor" totalsRowFunction="custom" dataDxfId="35" totalsRowDxfId="34">
      <totalsRowFormula>SUM(H193:H223)</totalsRowFormula>
    </tableColumn>
    <tableColumn id="6" name="Ret. Parkir Mobil" totalsRowFunction="custom" dataDxfId="33" totalsRowDxfId="32">
      <totalsRowFormula>SUM(I193:I223)</totalsRowFormula>
    </tableColumn>
    <tableColumn id="7" name="Ret. Mck" totalsRowFunction="custom" dataDxfId="31" totalsRowDxfId="30">
      <totalsRowFormula>SUM(J193:J223)</totalsRowFormula>
    </tableColumn>
    <tableColumn id="8" name="RET. BUS BESAR2" totalsRowFunction="custom" dataDxfId="29" totalsRowDxfId="28">
      <totalsRowFormula>SUM(K193:K223)</totalsRowFormula>
    </tableColumn>
    <tableColumn id="9" name="SEWA LAHAN" totalsRowFunction="custom" dataDxfId="27" totalsRowDxfId="26">
      <totalsRowFormula>SUM(L193:L223)</totalsRowFormula>
    </tableColumn>
    <tableColumn id="10" name="AGEN  /PENJUALAN TIKET" totalsRowFunction="custom" dataDxfId="25" totalsRowDxfId="24">
      <totalsRowFormula>SUM(M193:M223)</totalsRowFormula>
    </tableColumn>
    <tableColumn id="11" name="Sewa Kios" totalsRowFunction="custom" dataDxfId="23" totalsRowDxfId="22">
      <totalsRowFormula>SUM(N193:N223)</totalsRow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3" name="Table7914" displayName="Table7914" ref="D229:N260" totalsRowShown="0">
  <autoFilter ref="D229:N260"/>
  <tableColumns count="11">
    <tableColumn id="1" name="Ret. Bus Besar" dataDxfId="21"/>
    <tableColumn id="2" name="Ret. Bus Sedang" dataDxfId="20"/>
    <tableColumn id="3" name="Ret. Bus Kecil" dataDxfId="19"/>
    <tableColumn id="4" name="Ret. Angkudes/Kota" dataDxfId="18"/>
    <tableColumn id="5" name="Ret. Parkir Spd Motor" dataDxfId="17"/>
    <tableColumn id="6" name="Ret. Parkir Mobil" dataDxfId="16"/>
    <tableColumn id="7" name="Ret. Mck" dataDxfId="15"/>
    <tableColumn id="8" name="RET. BUS BESAR2" dataDxfId="14"/>
    <tableColumn id="9" name="SEWA LAHAN" dataDxfId="13"/>
    <tableColumn id="10" name="AGEN  /PENJUALAN TIKET" dataDxfId="12"/>
    <tableColumn id="11" name="Sewa Kios" dataDxfId="1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le7915" displayName="Table7915" ref="D266:N297" totalsRowShown="0">
  <autoFilter ref="D266:N297"/>
  <tableColumns count="11">
    <tableColumn id="1" name="Ret. Bus Besar" dataDxfId="10"/>
    <tableColumn id="2" name="Ret. Bus Sedang" dataDxfId="9"/>
    <tableColumn id="3" name="Ret. Bus Kecil" dataDxfId="8"/>
    <tableColumn id="4" name="Ret. Angkudes/Kota" dataDxfId="7"/>
    <tableColumn id="5" name="Ret. Parkir Spd Motor" dataDxfId="6"/>
    <tableColumn id="6" name="Ret. Parkir Mobil" dataDxfId="5"/>
    <tableColumn id="7" name="Ret. Mck" dataDxfId="4"/>
    <tableColumn id="8" name="RET. BUS BESAR2" dataDxfId="3"/>
    <tableColumn id="9" name="SEWA LAHAN" dataDxfId="2"/>
    <tableColumn id="10" name="AGEN  /PENJUALAN TIKET" dataDxfId="1"/>
    <tableColumn id="11" name="Sewa Kio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8"/>
  <sheetViews>
    <sheetView view="pageBreakPreview" topLeftCell="A165" zoomScale="91" zoomScaleNormal="80" zoomScaleSheetLayoutView="91" workbookViewId="0">
      <selection activeCell="A189" sqref="A189:U189"/>
    </sheetView>
  </sheetViews>
  <sheetFormatPr defaultColWidth="9" defaultRowHeight="15"/>
  <cols>
    <col min="1" max="1" width="5" customWidth="1"/>
    <col min="2" max="2" width="14.42578125" customWidth="1"/>
    <col min="3" max="3" width="9" hidden="1" customWidth="1"/>
    <col min="4" max="4" width="11.28515625" customWidth="1"/>
    <col min="5" max="5" width="13.5703125" bestFit="1" customWidth="1"/>
    <col min="6" max="6" width="10.85546875" customWidth="1"/>
    <col min="7" max="7" width="10" customWidth="1"/>
    <col min="8" max="8" width="11.5703125" customWidth="1"/>
    <col min="9" max="9" width="12.7109375" customWidth="1"/>
    <col min="10" max="10" width="10.85546875" customWidth="1"/>
    <col min="11" max="11" width="9" hidden="1" customWidth="1"/>
    <col min="12" max="12" width="10.5703125" customWidth="1"/>
    <col min="13" max="13" width="10.85546875" customWidth="1"/>
    <col min="14" max="14" width="11.140625" customWidth="1"/>
    <col min="15" max="15" width="6.5703125" customWidth="1"/>
    <col min="16" max="16" width="7.28515625" customWidth="1"/>
    <col min="17" max="17" width="7.85546875" customWidth="1"/>
    <col min="18" max="18" width="9.42578125" customWidth="1"/>
    <col min="19" max="19" width="11.28515625" customWidth="1"/>
    <col min="20" max="20" width="7.7109375" customWidth="1"/>
    <col min="21" max="21" width="8.7109375" customWidth="1"/>
  </cols>
  <sheetData>
    <row r="1" spans="1:26" ht="15.75">
      <c r="A1" s="394" t="s">
        <v>10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</row>
    <row r="2" spans="1:26" ht="15.75">
      <c r="A2" s="394" t="s">
        <v>11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</row>
    <row r="3" spans="1:26" ht="15.75">
      <c r="A3" s="395" t="s">
        <v>110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</row>
    <row r="4" spans="1:26" ht="57" customHeight="1">
      <c r="A4" s="406" t="s">
        <v>13</v>
      </c>
      <c r="B4" s="406" t="s">
        <v>14</v>
      </c>
      <c r="C4" s="397" t="s">
        <v>86</v>
      </c>
      <c r="D4" s="398"/>
      <c r="E4" s="398"/>
      <c r="F4" s="398"/>
      <c r="G4" s="398"/>
      <c r="H4" s="399" t="s">
        <v>87</v>
      </c>
      <c r="I4" s="400"/>
      <c r="J4" s="401"/>
      <c r="K4" s="13" t="s">
        <v>88</v>
      </c>
      <c r="L4" s="398" t="s">
        <v>88</v>
      </c>
      <c r="M4" s="398"/>
      <c r="N4" s="398"/>
      <c r="O4" s="397" t="s">
        <v>89</v>
      </c>
      <c r="P4" s="397"/>
      <c r="Q4" s="397"/>
      <c r="R4" s="397"/>
      <c r="S4" s="397"/>
      <c r="T4" s="397"/>
      <c r="U4" s="397"/>
    </row>
    <row r="5" spans="1:26" ht="36">
      <c r="A5" s="406"/>
      <c r="B5" s="406"/>
      <c r="C5" s="407" t="s">
        <v>90</v>
      </c>
      <c r="D5" s="2" t="s">
        <v>91</v>
      </c>
      <c r="E5" s="1" t="s">
        <v>92</v>
      </c>
      <c r="F5" s="1" t="s">
        <v>93</v>
      </c>
      <c r="G5" s="1" t="s">
        <v>94</v>
      </c>
      <c r="H5" s="1" t="s">
        <v>95</v>
      </c>
      <c r="I5" s="1" t="s">
        <v>96</v>
      </c>
      <c r="J5" s="1" t="s">
        <v>97</v>
      </c>
      <c r="K5" s="14" t="s">
        <v>98</v>
      </c>
      <c r="L5" s="1" t="s">
        <v>99</v>
      </c>
      <c r="M5" s="1" t="s">
        <v>100</v>
      </c>
      <c r="N5" s="15" t="s">
        <v>54</v>
      </c>
      <c r="O5" s="14" t="s">
        <v>101</v>
      </c>
      <c r="P5" s="14" t="s">
        <v>102</v>
      </c>
      <c r="Q5" s="14" t="s">
        <v>103</v>
      </c>
      <c r="R5" s="14" t="s">
        <v>104</v>
      </c>
      <c r="S5" s="14" t="s">
        <v>105</v>
      </c>
      <c r="T5" s="14" t="s">
        <v>106</v>
      </c>
      <c r="U5" s="14" t="s">
        <v>20</v>
      </c>
    </row>
    <row r="6" spans="1:26">
      <c r="A6" s="3">
        <v>1</v>
      </c>
      <c r="B6" s="4">
        <v>44378</v>
      </c>
      <c r="C6" s="407"/>
      <c r="D6" s="5">
        <v>4000</v>
      </c>
      <c r="E6" s="6">
        <v>9000</v>
      </c>
      <c r="F6" s="6">
        <v>6000</v>
      </c>
      <c r="G6" s="6"/>
      <c r="H6" s="6">
        <v>10000</v>
      </c>
      <c r="I6" s="6">
        <v>3000</v>
      </c>
      <c r="J6" s="6"/>
      <c r="K6" s="6"/>
      <c r="L6" s="16">
        <v>15000</v>
      </c>
      <c r="M6" s="16">
        <v>6000</v>
      </c>
      <c r="N6" s="17"/>
      <c r="O6" s="345">
        <f>Table7[Ret. Bus Besar]/2000</f>
        <v>2</v>
      </c>
      <c r="P6" s="345">
        <f>Table7[Ret. Bus Sedang]/1500</f>
        <v>6</v>
      </c>
      <c r="Q6" s="346">
        <f>Table7[Ret. Bus Kecil]/1000</f>
        <v>6</v>
      </c>
      <c r="R6" s="347">
        <f>Table7[Ret. Angkudes/Kota]/500</f>
        <v>0</v>
      </c>
      <c r="S6" s="348">
        <f>Table7[Ret. Parkir Spd Motor]/2000</f>
        <v>5</v>
      </c>
      <c r="T6" s="348">
        <f>Table7[Ret. Parkir Mobil]/3000</f>
        <v>1</v>
      </c>
      <c r="U6" s="348">
        <f>Table7[Ret. Mck]/1000</f>
        <v>0</v>
      </c>
    </row>
    <row r="7" spans="1:26">
      <c r="A7" s="3">
        <v>2</v>
      </c>
      <c r="B7" s="4">
        <v>44379</v>
      </c>
      <c r="D7" s="7">
        <v>6000</v>
      </c>
      <c r="E7" s="8">
        <v>10500</v>
      </c>
      <c r="F7" s="8">
        <v>7000</v>
      </c>
      <c r="G7" s="8"/>
      <c r="H7" s="8">
        <v>10000</v>
      </c>
      <c r="I7" s="8">
        <v>3000</v>
      </c>
      <c r="J7" s="8"/>
      <c r="K7" s="8"/>
      <c r="L7" s="18">
        <v>21000</v>
      </c>
      <c r="M7" s="18">
        <v>6000</v>
      </c>
      <c r="N7" s="19"/>
      <c r="O7" s="345">
        <f>Table7[Ret. Bus Besar]/2000</f>
        <v>3</v>
      </c>
      <c r="P7" s="345">
        <f>Table7[Ret. Bus Sedang]/1500</f>
        <v>7</v>
      </c>
      <c r="Q7" s="346">
        <f>Table7[Ret. Bus Kecil]/1000</f>
        <v>7</v>
      </c>
      <c r="R7" s="347">
        <f>Table7[Ret. Angkudes/Kota]/500</f>
        <v>0</v>
      </c>
      <c r="S7" s="348">
        <f>Table7[Ret. Parkir Spd Motor]/2000</f>
        <v>5</v>
      </c>
      <c r="T7" s="348">
        <f>Table7[Ret. Parkir Mobil]/3000</f>
        <v>1</v>
      </c>
      <c r="U7" s="348">
        <f>Table7[Ret. Mck]/1000</f>
        <v>0</v>
      </c>
    </row>
    <row r="8" spans="1:26">
      <c r="A8" s="3">
        <v>3</v>
      </c>
      <c r="B8" s="4">
        <v>44380</v>
      </c>
      <c r="D8" s="7">
        <v>4000</v>
      </c>
      <c r="E8" s="8">
        <v>12000</v>
      </c>
      <c r="F8" s="8">
        <v>8000</v>
      </c>
      <c r="G8" s="8"/>
      <c r="H8" s="8">
        <v>10000</v>
      </c>
      <c r="I8" s="8">
        <v>3000</v>
      </c>
      <c r="J8" s="8"/>
      <c r="K8" s="8"/>
      <c r="L8" s="18">
        <v>18000</v>
      </c>
      <c r="M8" s="18">
        <v>6000</v>
      </c>
      <c r="N8" s="19"/>
      <c r="O8" s="345">
        <f>Table7[Ret. Bus Besar]/2000</f>
        <v>2</v>
      </c>
      <c r="P8" s="345">
        <f>Table7[Ret. Bus Sedang]/1500</f>
        <v>8</v>
      </c>
      <c r="Q8" s="346">
        <f>Table7[Ret. Bus Kecil]/1000</f>
        <v>8</v>
      </c>
      <c r="R8" s="347">
        <f>Table7[Ret. Angkudes/Kota]/500</f>
        <v>0</v>
      </c>
      <c r="S8" s="348">
        <f>Table7[Ret. Parkir Spd Motor]/2000</f>
        <v>5</v>
      </c>
      <c r="T8" s="348">
        <f>Table7[Ret. Parkir Mobil]/3000</f>
        <v>1</v>
      </c>
      <c r="U8" s="348">
        <f>Table7[Ret. Mck]/1000</f>
        <v>0</v>
      </c>
    </row>
    <row r="9" spans="1:26">
      <c r="A9" s="3">
        <v>4</v>
      </c>
      <c r="B9" s="4">
        <v>44381</v>
      </c>
      <c r="D9" s="7">
        <v>4000</v>
      </c>
      <c r="E9" s="8">
        <v>9000</v>
      </c>
      <c r="F9" s="8">
        <v>6000</v>
      </c>
      <c r="G9" s="8"/>
      <c r="H9" s="8">
        <v>8000</v>
      </c>
      <c r="I9" s="8">
        <v>3000</v>
      </c>
      <c r="J9" s="8"/>
      <c r="K9" s="8"/>
      <c r="L9" s="18">
        <v>18000</v>
      </c>
      <c r="M9" s="18">
        <v>6000</v>
      </c>
      <c r="N9" s="19"/>
      <c r="O9" s="345">
        <f>Table7[Ret. Bus Besar]/2000</f>
        <v>2</v>
      </c>
      <c r="P9" s="345">
        <f>Table7[Ret. Bus Sedang]/1500</f>
        <v>6</v>
      </c>
      <c r="Q9" s="346">
        <f>Table7[Ret. Bus Kecil]/1000</f>
        <v>6</v>
      </c>
      <c r="R9" s="347">
        <f>Table7[Ret. Angkudes/Kota]/500</f>
        <v>0</v>
      </c>
      <c r="S9" s="348">
        <f>Table7[Ret. Parkir Spd Motor]/2000</f>
        <v>4</v>
      </c>
      <c r="T9" s="348">
        <f>Table7[Ret. Parkir Mobil]/3000</f>
        <v>1</v>
      </c>
      <c r="U9" s="348">
        <f>Table7[Ret. Mck]/1000</f>
        <v>0</v>
      </c>
    </row>
    <row r="10" spans="1:26">
      <c r="A10" s="3">
        <v>5</v>
      </c>
      <c r="B10" s="4">
        <v>44382</v>
      </c>
      <c r="D10" s="7">
        <v>6000</v>
      </c>
      <c r="E10" s="8">
        <v>12000</v>
      </c>
      <c r="F10" s="8"/>
      <c r="G10" s="8"/>
      <c r="H10" s="8">
        <v>10000</v>
      </c>
      <c r="I10" s="8">
        <v>3000</v>
      </c>
      <c r="J10" s="8"/>
      <c r="K10" s="8"/>
      <c r="L10" s="18">
        <v>15000</v>
      </c>
      <c r="M10" s="18">
        <v>6000</v>
      </c>
      <c r="N10" s="19"/>
      <c r="O10" s="345">
        <f>Table7[Ret. Bus Besar]/2000</f>
        <v>3</v>
      </c>
      <c r="P10" s="345">
        <f>Table7[Ret. Bus Sedang]/1500</f>
        <v>8</v>
      </c>
      <c r="Q10" s="346">
        <f>Table7[Ret. Bus Kecil]/1000</f>
        <v>0</v>
      </c>
      <c r="R10" s="347">
        <f>Table7[Ret. Angkudes/Kota]/500</f>
        <v>0</v>
      </c>
      <c r="S10" s="348">
        <f>Table7[Ret. Parkir Spd Motor]/2000</f>
        <v>5</v>
      </c>
      <c r="T10" s="348">
        <f>Table7[Ret. Parkir Mobil]/3000</f>
        <v>1</v>
      </c>
      <c r="U10" s="348">
        <f>Table7[Ret. Mck]/1000</f>
        <v>0</v>
      </c>
    </row>
    <row r="11" spans="1:26">
      <c r="A11" s="3">
        <v>6</v>
      </c>
      <c r="B11" s="4">
        <v>44383</v>
      </c>
      <c r="D11" s="7">
        <v>6000</v>
      </c>
      <c r="E11" s="8">
        <v>12000</v>
      </c>
      <c r="F11" s="8">
        <v>7000</v>
      </c>
      <c r="G11" s="8"/>
      <c r="H11" s="8">
        <v>10000</v>
      </c>
      <c r="I11" s="8">
        <v>3000</v>
      </c>
      <c r="J11" s="8"/>
      <c r="K11" s="8"/>
      <c r="L11" s="18">
        <v>18000</v>
      </c>
      <c r="M11" s="18">
        <v>6000</v>
      </c>
      <c r="N11" s="19"/>
      <c r="O11" s="345">
        <f>Table7[Ret. Bus Besar]/2000</f>
        <v>3</v>
      </c>
      <c r="P11" s="345">
        <f>Table7[Ret. Bus Sedang]/1500</f>
        <v>8</v>
      </c>
      <c r="Q11" s="346">
        <f>Table7[Ret. Bus Kecil]/1000</f>
        <v>7</v>
      </c>
      <c r="R11" s="347">
        <f>Table7[Ret. Angkudes/Kota]/500</f>
        <v>0</v>
      </c>
      <c r="S11" s="348">
        <f>Table7[Ret. Parkir Spd Motor]/2000</f>
        <v>5</v>
      </c>
      <c r="T11" s="348">
        <f>Table7[Ret. Parkir Mobil]/3000</f>
        <v>1</v>
      </c>
      <c r="U11" s="348">
        <f>Table7[Ret. Mck]/1000</f>
        <v>0</v>
      </c>
    </row>
    <row r="12" spans="1:26">
      <c r="A12" s="3">
        <v>7</v>
      </c>
      <c r="B12" s="4">
        <v>44384</v>
      </c>
      <c r="D12" s="7">
        <v>6000</v>
      </c>
      <c r="E12" s="8">
        <v>12000</v>
      </c>
      <c r="F12" s="8">
        <v>6000</v>
      </c>
      <c r="G12" s="8"/>
      <c r="H12" s="8">
        <v>8000</v>
      </c>
      <c r="I12" s="8">
        <v>3000</v>
      </c>
      <c r="J12" s="8"/>
      <c r="K12" s="8"/>
      <c r="L12" s="18">
        <v>15000</v>
      </c>
      <c r="M12" s="18">
        <v>6000</v>
      </c>
      <c r="N12" s="19"/>
      <c r="O12" s="345">
        <f>Table7[Ret. Bus Besar]/2000</f>
        <v>3</v>
      </c>
      <c r="P12" s="345">
        <f>Table7[Ret. Bus Sedang]/1500</f>
        <v>8</v>
      </c>
      <c r="Q12" s="346">
        <f>Table7[Ret. Bus Kecil]/1000</f>
        <v>6</v>
      </c>
      <c r="R12" s="347">
        <f>Table7[Ret. Angkudes/Kota]/500</f>
        <v>0</v>
      </c>
      <c r="S12" s="348">
        <f>Table7[Ret. Parkir Spd Motor]/2000</f>
        <v>4</v>
      </c>
      <c r="T12" s="348">
        <f>Table7[Ret. Parkir Mobil]/3000</f>
        <v>1</v>
      </c>
      <c r="U12" s="348">
        <f>Table7[Ret. Mck]/1000</f>
        <v>0</v>
      </c>
    </row>
    <row r="13" spans="1:26">
      <c r="A13" s="3">
        <v>8</v>
      </c>
      <c r="B13" s="4">
        <v>44385</v>
      </c>
      <c r="D13" s="7">
        <v>6000</v>
      </c>
      <c r="E13" s="8">
        <v>10500</v>
      </c>
      <c r="F13" s="8">
        <v>7000</v>
      </c>
      <c r="G13" s="8"/>
      <c r="H13" s="8">
        <v>8000</v>
      </c>
      <c r="I13" s="8">
        <v>3000</v>
      </c>
      <c r="J13" s="8"/>
      <c r="K13" s="8"/>
      <c r="L13" s="18">
        <v>15000</v>
      </c>
      <c r="M13" s="18">
        <v>6000</v>
      </c>
      <c r="N13" s="19"/>
      <c r="O13" s="345">
        <f>Table7[Ret. Bus Besar]/2000</f>
        <v>3</v>
      </c>
      <c r="P13" s="345">
        <f>Table7[Ret. Bus Sedang]/1500</f>
        <v>7</v>
      </c>
      <c r="Q13" s="346">
        <f>Table7[Ret. Bus Kecil]/1000</f>
        <v>7</v>
      </c>
      <c r="R13" s="347">
        <f>Table7[Ret. Angkudes/Kota]/500</f>
        <v>0</v>
      </c>
      <c r="S13" s="348">
        <f>Table7[Ret. Parkir Spd Motor]/2000</f>
        <v>4</v>
      </c>
      <c r="T13" s="348">
        <f>Table7[Ret. Parkir Mobil]/3000</f>
        <v>1</v>
      </c>
      <c r="U13" s="348">
        <f>Table7[Ret. Mck]/1000</f>
        <v>0</v>
      </c>
    </row>
    <row r="14" spans="1:26">
      <c r="A14" s="3">
        <v>9</v>
      </c>
      <c r="B14" s="4">
        <v>44386</v>
      </c>
      <c r="D14" s="7">
        <v>4000</v>
      </c>
      <c r="E14" s="8">
        <v>9000</v>
      </c>
      <c r="F14" s="8"/>
      <c r="G14" s="8"/>
      <c r="H14" s="8"/>
      <c r="I14" s="8"/>
      <c r="J14" s="8"/>
      <c r="K14" s="8"/>
      <c r="L14" s="18"/>
      <c r="M14" s="18"/>
      <c r="N14" s="19"/>
      <c r="O14" s="345">
        <f>Table7[Ret. Bus Besar]/2000</f>
        <v>2</v>
      </c>
      <c r="P14" s="345">
        <f>Table7[Ret. Bus Sedang]/1500</f>
        <v>6</v>
      </c>
      <c r="Q14" s="346">
        <f>Table7[Ret. Bus Kecil]/1000</f>
        <v>0</v>
      </c>
      <c r="R14" s="347">
        <f>Table7[Ret. Angkudes/Kota]/500</f>
        <v>0</v>
      </c>
      <c r="S14" s="348">
        <f>Table7[Ret. Parkir Spd Motor]/2000</f>
        <v>0</v>
      </c>
      <c r="T14" s="348">
        <f>Table7[Ret. Parkir Mobil]/3000</f>
        <v>0</v>
      </c>
      <c r="U14" s="348">
        <f>Table7[Ret. Mck]/1000</f>
        <v>0</v>
      </c>
    </row>
    <row r="15" spans="1:26">
      <c r="A15" s="3">
        <v>10</v>
      </c>
      <c r="B15" s="4">
        <v>44387</v>
      </c>
      <c r="D15" s="5">
        <v>4000</v>
      </c>
      <c r="E15" s="6">
        <v>9000</v>
      </c>
      <c r="F15" s="6">
        <v>7000</v>
      </c>
      <c r="G15" s="6"/>
      <c r="H15" s="6">
        <v>10000</v>
      </c>
      <c r="I15" s="6">
        <v>3000</v>
      </c>
      <c r="J15" s="6"/>
      <c r="K15" s="6"/>
      <c r="L15" s="16">
        <v>18000</v>
      </c>
      <c r="M15" s="16">
        <v>6000</v>
      </c>
      <c r="N15" s="17"/>
      <c r="O15" s="345">
        <f>Table7[Ret. Bus Besar]/2000</f>
        <v>2</v>
      </c>
      <c r="P15" s="345">
        <f>Table7[Ret. Bus Sedang]/1500</f>
        <v>6</v>
      </c>
      <c r="Q15" s="346">
        <f>Table7[Ret. Bus Kecil]/1000</f>
        <v>7</v>
      </c>
      <c r="R15" s="347">
        <f>Table7[Ret. Angkudes/Kota]/500</f>
        <v>0</v>
      </c>
      <c r="S15" s="348">
        <f>Table7[Ret. Parkir Spd Motor]/2000</f>
        <v>5</v>
      </c>
      <c r="T15" s="348">
        <f>Table7[Ret. Parkir Mobil]/3000</f>
        <v>1</v>
      </c>
      <c r="U15" s="348">
        <f>Table7[Ret. Mck]/1000</f>
        <v>0</v>
      </c>
      <c r="Y15">
        <v>29500</v>
      </c>
      <c r="Z15">
        <f>13*1500</f>
        <v>19500</v>
      </c>
    </row>
    <row r="16" spans="1:26">
      <c r="A16" s="3">
        <v>11</v>
      </c>
      <c r="B16" s="4">
        <v>44388</v>
      </c>
      <c r="D16" s="5">
        <v>4000</v>
      </c>
      <c r="E16" s="6">
        <v>4500</v>
      </c>
      <c r="F16" s="6">
        <v>4000</v>
      </c>
      <c r="G16" s="6"/>
      <c r="H16" s="6">
        <v>8000</v>
      </c>
      <c r="I16" s="6">
        <v>3000</v>
      </c>
      <c r="J16" s="6"/>
      <c r="K16" s="6"/>
      <c r="L16" s="16">
        <v>12000</v>
      </c>
      <c r="M16" s="16">
        <v>6000</v>
      </c>
      <c r="N16" s="17"/>
      <c r="O16" s="345">
        <f>Table7[Ret. Bus Besar]/2000</f>
        <v>2</v>
      </c>
      <c r="P16" s="345">
        <f>Table7[Ret. Bus Sedang]/1500</f>
        <v>3</v>
      </c>
      <c r="Q16" s="346">
        <f>Table7[Ret. Bus Kecil]/1000</f>
        <v>4</v>
      </c>
      <c r="R16" s="347">
        <f>Table7[Ret. Angkudes/Kota]/500</f>
        <v>0</v>
      </c>
      <c r="S16" s="348">
        <f>Table7[Ret. Parkir Spd Motor]/2000</f>
        <v>4</v>
      </c>
      <c r="T16" s="348">
        <f>Table7[Ret. Parkir Mobil]/3000</f>
        <v>1</v>
      </c>
      <c r="U16" s="348">
        <f>Table7[Ret. Mck]/1000</f>
        <v>0</v>
      </c>
      <c r="Z16">
        <v>10000</v>
      </c>
    </row>
    <row r="17" spans="1:21">
      <c r="A17" s="3">
        <v>12</v>
      </c>
      <c r="B17" s="4">
        <v>44389</v>
      </c>
      <c r="D17" s="5">
        <v>4000</v>
      </c>
      <c r="E17" s="6">
        <v>9000</v>
      </c>
      <c r="F17" s="6">
        <v>2000</v>
      </c>
      <c r="G17" s="6"/>
      <c r="H17" s="6">
        <v>8000</v>
      </c>
      <c r="I17" s="6">
        <v>3000</v>
      </c>
      <c r="J17" s="6"/>
      <c r="K17" s="6"/>
      <c r="L17" s="16">
        <v>15000</v>
      </c>
      <c r="M17" s="16">
        <v>6000</v>
      </c>
      <c r="N17" s="17"/>
      <c r="O17" s="345">
        <f>Table7[Ret. Bus Besar]/2000</f>
        <v>2</v>
      </c>
      <c r="P17" s="345">
        <f>Table7[Ret. Bus Sedang]/1500</f>
        <v>6</v>
      </c>
      <c r="Q17" s="346">
        <f>Table7[Ret. Bus Kecil]/1000</f>
        <v>2</v>
      </c>
      <c r="R17" s="347">
        <f>Table7[Ret. Angkudes/Kota]/500</f>
        <v>0</v>
      </c>
      <c r="S17" s="348">
        <f>Table7[Ret. Parkir Spd Motor]/2000</f>
        <v>4</v>
      </c>
      <c r="T17" s="348">
        <f>Table7[Ret. Parkir Mobil]/3000</f>
        <v>1</v>
      </c>
      <c r="U17" s="348">
        <f>Table7[Ret. Mck]/1000</f>
        <v>0</v>
      </c>
    </row>
    <row r="18" spans="1:21">
      <c r="A18" s="3">
        <v>13</v>
      </c>
      <c r="B18" s="4">
        <v>44390</v>
      </c>
      <c r="D18" s="5">
        <v>4000</v>
      </c>
      <c r="E18" s="6">
        <v>9000</v>
      </c>
      <c r="F18" s="6">
        <v>5000</v>
      </c>
      <c r="G18" s="6"/>
      <c r="H18" s="6">
        <v>8000</v>
      </c>
      <c r="I18" s="6">
        <v>3000</v>
      </c>
      <c r="J18" s="6"/>
      <c r="K18" s="6"/>
      <c r="L18" s="16">
        <v>15000</v>
      </c>
      <c r="M18" s="16">
        <v>6000</v>
      </c>
      <c r="N18" s="17"/>
      <c r="O18" s="345">
        <f>Table7[Ret. Bus Besar]/2000</f>
        <v>2</v>
      </c>
      <c r="P18" s="345">
        <f>Table7[Ret. Bus Sedang]/1500</f>
        <v>6</v>
      </c>
      <c r="Q18" s="346">
        <f>Table7[Ret. Bus Kecil]/1000</f>
        <v>5</v>
      </c>
      <c r="R18" s="347">
        <f>Table7[Ret. Angkudes/Kota]/500</f>
        <v>0</v>
      </c>
      <c r="S18" s="348">
        <f>Table7[Ret. Parkir Spd Motor]/2000</f>
        <v>4</v>
      </c>
      <c r="T18" s="348">
        <f>Table7[Ret. Parkir Mobil]/3000</f>
        <v>1</v>
      </c>
      <c r="U18" s="348">
        <f>Table7[Ret. Mck]/1000</f>
        <v>0</v>
      </c>
    </row>
    <row r="19" spans="1:21">
      <c r="A19" s="3">
        <v>14</v>
      </c>
      <c r="B19" s="4">
        <v>44391</v>
      </c>
      <c r="D19" s="5">
        <v>4000</v>
      </c>
      <c r="E19" s="6">
        <v>12000</v>
      </c>
      <c r="F19" s="6">
        <v>7000</v>
      </c>
      <c r="G19" s="6"/>
      <c r="H19" s="6">
        <v>10000</v>
      </c>
      <c r="I19" s="6">
        <v>3000</v>
      </c>
      <c r="J19" s="6"/>
      <c r="K19" s="6"/>
      <c r="L19" s="16">
        <v>18000</v>
      </c>
      <c r="M19" s="16">
        <v>6000</v>
      </c>
      <c r="N19" s="17"/>
      <c r="O19" s="345">
        <f>Table7[Ret. Bus Besar]/2000</f>
        <v>2</v>
      </c>
      <c r="P19" s="345">
        <f>Table7[Ret. Bus Sedang]/1500</f>
        <v>8</v>
      </c>
      <c r="Q19" s="346">
        <f>Table7[Ret. Bus Kecil]/1000</f>
        <v>7</v>
      </c>
      <c r="R19" s="347">
        <f>Table7[Ret. Angkudes/Kota]/500</f>
        <v>0</v>
      </c>
      <c r="S19" s="348">
        <f>Table7[Ret. Parkir Spd Motor]/2000</f>
        <v>5</v>
      </c>
      <c r="T19" s="348">
        <f>Table7[Ret. Parkir Mobil]/3000</f>
        <v>1</v>
      </c>
      <c r="U19" s="348">
        <f>Table7[Ret. Mck]/1000</f>
        <v>0</v>
      </c>
    </row>
    <row r="20" spans="1:21">
      <c r="A20" s="3">
        <v>15</v>
      </c>
      <c r="B20" s="4">
        <v>44392</v>
      </c>
      <c r="D20" s="5">
        <v>4000</v>
      </c>
      <c r="E20" s="6">
        <v>9000</v>
      </c>
      <c r="F20" s="6">
        <v>6000</v>
      </c>
      <c r="G20" s="6"/>
      <c r="H20" s="6">
        <v>8000</v>
      </c>
      <c r="I20" s="6">
        <v>3000</v>
      </c>
      <c r="J20" s="6"/>
      <c r="K20" s="6"/>
      <c r="L20" s="16">
        <v>15000</v>
      </c>
      <c r="M20" s="16">
        <v>6000</v>
      </c>
      <c r="N20" s="17"/>
      <c r="O20" s="345">
        <f>Table7[Ret. Bus Besar]/2000</f>
        <v>2</v>
      </c>
      <c r="P20" s="345">
        <f>Table7[Ret. Bus Sedang]/1500</f>
        <v>6</v>
      </c>
      <c r="Q20" s="346">
        <f>Table7[Ret. Bus Kecil]/1000</f>
        <v>6</v>
      </c>
      <c r="R20" s="347">
        <f>Table7[Ret. Angkudes/Kota]/500</f>
        <v>0</v>
      </c>
      <c r="S20" s="348">
        <f>Table7[Ret. Parkir Spd Motor]/2000</f>
        <v>4</v>
      </c>
      <c r="T20" s="348">
        <f>Table7[Ret. Parkir Mobil]/3000</f>
        <v>1</v>
      </c>
      <c r="U20" s="348">
        <f>Table7[Ret. Mck]/1000</f>
        <v>0</v>
      </c>
    </row>
    <row r="21" spans="1:21" s="141" customFormat="1">
      <c r="A21" s="334">
        <v>16</v>
      </c>
      <c r="B21" s="351">
        <v>44393</v>
      </c>
      <c r="D21" s="352"/>
      <c r="E21" s="353"/>
      <c r="F21" s="353"/>
      <c r="G21" s="353"/>
      <c r="H21" s="353"/>
      <c r="I21" s="353"/>
      <c r="J21" s="353"/>
      <c r="K21" s="353"/>
      <c r="L21" s="354"/>
      <c r="M21" s="354"/>
      <c r="N21" s="355"/>
      <c r="O21" s="356">
        <f>Table7[Ret. Bus Besar]/2000</f>
        <v>0</v>
      </c>
      <c r="P21" s="356">
        <f>Table7[Ret. Bus Sedang]/1500</f>
        <v>0</v>
      </c>
      <c r="Q21" s="357">
        <f>Table7[Ret. Bus Kecil]/1000</f>
        <v>0</v>
      </c>
      <c r="R21" s="358">
        <f>Table7[Ret. Angkudes/Kota]/500</f>
        <v>0</v>
      </c>
      <c r="S21" s="359">
        <f>Table7[Ret. Parkir Spd Motor]/2000</f>
        <v>0</v>
      </c>
      <c r="T21" s="359">
        <f>Table7[Ret. Parkir Mobil]/3000</f>
        <v>0</v>
      </c>
      <c r="U21" s="359">
        <f>Table7[Ret. Mck]/1000</f>
        <v>0</v>
      </c>
    </row>
    <row r="22" spans="1:21">
      <c r="A22" s="3">
        <v>17</v>
      </c>
      <c r="B22" s="4">
        <v>44394</v>
      </c>
      <c r="D22" s="5">
        <v>4000</v>
      </c>
      <c r="E22" s="6">
        <v>12000</v>
      </c>
      <c r="F22" s="6">
        <v>5000</v>
      </c>
      <c r="G22" s="6"/>
      <c r="H22" s="6">
        <v>10000</v>
      </c>
      <c r="I22" s="6">
        <v>3000</v>
      </c>
      <c r="J22" s="6"/>
      <c r="K22" s="6"/>
      <c r="L22" s="16">
        <v>18000</v>
      </c>
      <c r="M22" s="16">
        <v>6000</v>
      </c>
      <c r="N22" s="17"/>
      <c r="O22" s="345">
        <f>Table7[Ret. Bus Besar]/2000</f>
        <v>2</v>
      </c>
      <c r="P22" s="345">
        <f>Table7[Ret. Bus Sedang]/1500</f>
        <v>8</v>
      </c>
      <c r="Q22" s="346">
        <f>Table7[Ret. Bus Kecil]/1000</f>
        <v>5</v>
      </c>
      <c r="R22" s="347">
        <f>Table7[Ret. Angkudes/Kota]/500</f>
        <v>0</v>
      </c>
      <c r="S22" s="348">
        <f>Table7[Ret. Parkir Spd Motor]/2000</f>
        <v>5</v>
      </c>
      <c r="T22" s="348">
        <f>Table7[Ret. Parkir Mobil]/3000</f>
        <v>1</v>
      </c>
      <c r="U22" s="348">
        <f>Table7[Ret. Mck]/1000</f>
        <v>0</v>
      </c>
    </row>
    <row r="23" spans="1:21">
      <c r="A23" s="3">
        <v>18</v>
      </c>
      <c r="B23" s="4">
        <v>44395</v>
      </c>
      <c r="D23" s="5">
        <v>2000</v>
      </c>
      <c r="E23" s="6">
        <v>6000</v>
      </c>
      <c r="F23" s="6">
        <v>3000</v>
      </c>
      <c r="G23" s="6"/>
      <c r="H23" s="6">
        <v>8000</v>
      </c>
      <c r="I23" s="6">
        <v>3000</v>
      </c>
      <c r="J23" s="6"/>
      <c r="K23" s="6"/>
      <c r="L23" s="16">
        <v>12000</v>
      </c>
      <c r="M23" s="16">
        <v>6000</v>
      </c>
      <c r="N23" s="17"/>
      <c r="O23" s="345">
        <f>Table7[Ret. Bus Besar]/2000</f>
        <v>1</v>
      </c>
      <c r="P23" s="345">
        <f>Table7[Ret. Bus Sedang]/1500</f>
        <v>4</v>
      </c>
      <c r="Q23" s="346">
        <f>Table7[Ret. Bus Kecil]/1000</f>
        <v>3</v>
      </c>
      <c r="R23" s="347">
        <f>Table7[Ret. Angkudes/Kota]/500</f>
        <v>0</v>
      </c>
      <c r="S23" s="348">
        <f>Table7[Ret. Parkir Spd Motor]/2000</f>
        <v>4</v>
      </c>
      <c r="T23" s="348">
        <f>Table7[Ret. Parkir Mobil]/3000</f>
        <v>1</v>
      </c>
      <c r="U23" s="348">
        <f>Table7[Ret. Mck]/1000</f>
        <v>0</v>
      </c>
    </row>
    <row r="24" spans="1:21">
      <c r="A24" s="3">
        <v>19</v>
      </c>
      <c r="B24" s="4">
        <v>44396</v>
      </c>
      <c r="D24" s="5">
        <v>4000</v>
      </c>
      <c r="E24" s="6">
        <v>9000</v>
      </c>
      <c r="F24" s="6">
        <v>5000</v>
      </c>
      <c r="G24" s="6"/>
      <c r="H24" s="6">
        <v>8000</v>
      </c>
      <c r="I24" s="6">
        <v>3000</v>
      </c>
      <c r="J24" s="6"/>
      <c r="K24" s="6"/>
      <c r="L24" s="16">
        <v>15000</v>
      </c>
      <c r="M24" s="16">
        <v>6000</v>
      </c>
      <c r="N24" s="17"/>
      <c r="O24" s="345">
        <f>Table7[Ret. Bus Besar]/2000</f>
        <v>2</v>
      </c>
      <c r="P24" s="345">
        <f>Table7[Ret. Bus Sedang]/1500</f>
        <v>6</v>
      </c>
      <c r="Q24" s="346">
        <f>Table7[Ret. Bus Kecil]/1000</f>
        <v>5</v>
      </c>
      <c r="R24" s="347">
        <f>Table7[Ret. Angkudes/Kota]/500</f>
        <v>0</v>
      </c>
      <c r="S24" s="348">
        <f>Table7[Ret. Parkir Spd Motor]/2000</f>
        <v>4</v>
      </c>
      <c r="T24" s="348">
        <f>Table7[Ret. Parkir Mobil]/3000</f>
        <v>1</v>
      </c>
      <c r="U24" s="348">
        <f>Table7[Ret. Mck]/1000</f>
        <v>0</v>
      </c>
    </row>
    <row r="25" spans="1:21" s="141" customFormat="1">
      <c r="A25" s="334">
        <v>20</v>
      </c>
      <c r="B25" s="351">
        <v>44397</v>
      </c>
      <c r="D25" s="352"/>
      <c r="E25" s="353"/>
      <c r="F25" s="353"/>
      <c r="G25" s="353"/>
      <c r="H25" s="353"/>
      <c r="I25" s="353"/>
      <c r="J25" s="353"/>
      <c r="K25" s="353"/>
      <c r="L25" s="354"/>
      <c r="M25" s="354"/>
      <c r="N25" s="355"/>
      <c r="O25" s="356">
        <f>Table7[Ret. Bus Besar]/2000</f>
        <v>0</v>
      </c>
      <c r="P25" s="356">
        <f>Table7[Ret. Bus Sedang]/1500</f>
        <v>0</v>
      </c>
      <c r="Q25" s="357">
        <f>Table7[Ret. Bus Kecil]/1000</f>
        <v>0</v>
      </c>
      <c r="R25" s="358">
        <f>Table7[Ret. Angkudes/Kota]/500</f>
        <v>0</v>
      </c>
      <c r="S25" s="359">
        <f>Table7[Ret. Parkir Spd Motor]/2000</f>
        <v>0</v>
      </c>
      <c r="T25" s="359">
        <f>Table7[Ret. Parkir Mobil]/3000</f>
        <v>0</v>
      </c>
      <c r="U25" s="359">
        <f>Table7[Ret. Mck]/1000</f>
        <v>0</v>
      </c>
    </row>
    <row r="26" spans="1:21">
      <c r="A26" s="3">
        <v>21</v>
      </c>
      <c r="B26" s="4">
        <v>44398</v>
      </c>
      <c r="D26" s="5">
        <v>4000</v>
      </c>
      <c r="E26" s="6">
        <v>6000</v>
      </c>
      <c r="F26" s="6">
        <v>5000</v>
      </c>
      <c r="G26" s="6"/>
      <c r="H26" s="6">
        <v>10000</v>
      </c>
      <c r="I26" s="6">
        <v>3000</v>
      </c>
      <c r="J26" s="6"/>
      <c r="K26" s="6"/>
      <c r="L26" s="16">
        <v>6000</v>
      </c>
      <c r="M26" s="16">
        <v>6000</v>
      </c>
      <c r="N26" s="17"/>
      <c r="O26" s="345">
        <f>Table7[Ret. Bus Besar]/2000</f>
        <v>2</v>
      </c>
      <c r="P26" s="345">
        <f>Table7[Ret. Bus Sedang]/1500</f>
        <v>4</v>
      </c>
      <c r="Q26" s="346">
        <f>Table7[Ret. Bus Kecil]/1000</f>
        <v>5</v>
      </c>
      <c r="R26" s="347">
        <f>Table7[Ret. Angkudes/Kota]/500</f>
        <v>0</v>
      </c>
      <c r="S26" s="348">
        <f>Table7[Ret. Parkir Spd Motor]/2000</f>
        <v>5</v>
      </c>
      <c r="T26" s="348">
        <f>Table7[Ret. Parkir Mobil]/3000</f>
        <v>1</v>
      </c>
      <c r="U26" s="348">
        <f>Table7[Ret. Mck]/1000</f>
        <v>0</v>
      </c>
    </row>
    <row r="27" spans="1:21">
      <c r="A27" s="3">
        <v>22</v>
      </c>
      <c r="B27" s="4">
        <v>44399</v>
      </c>
      <c r="D27" s="5">
        <v>4000</v>
      </c>
      <c r="E27" s="6">
        <v>9000</v>
      </c>
      <c r="F27" s="6">
        <v>5000</v>
      </c>
      <c r="G27" s="6"/>
      <c r="H27" s="6">
        <v>10000</v>
      </c>
      <c r="I27" s="6">
        <v>3000</v>
      </c>
      <c r="J27" s="6"/>
      <c r="K27" s="6"/>
      <c r="L27" s="16">
        <v>18000</v>
      </c>
      <c r="M27" s="16">
        <v>6000</v>
      </c>
      <c r="N27" s="17"/>
      <c r="O27" s="345">
        <f>Table7[Ret. Bus Besar]/2000</f>
        <v>2</v>
      </c>
      <c r="P27" s="345">
        <f>Table7[Ret. Bus Sedang]/1500</f>
        <v>6</v>
      </c>
      <c r="Q27" s="346">
        <f>Table7[Ret. Bus Kecil]/1000</f>
        <v>5</v>
      </c>
      <c r="R27" s="347">
        <f>Table7[Ret. Angkudes/Kota]/500</f>
        <v>0</v>
      </c>
      <c r="S27" s="348">
        <f>Table7[Ret. Parkir Spd Motor]/2000</f>
        <v>5</v>
      </c>
      <c r="T27" s="348">
        <f>Table7[Ret. Parkir Mobil]/3000</f>
        <v>1</v>
      </c>
      <c r="U27" s="348">
        <f>Table7[Ret. Mck]/1000</f>
        <v>0</v>
      </c>
    </row>
    <row r="28" spans="1:21">
      <c r="A28" s="3">
        <v>23</v>
      </c>
      <c r="B28" s="4">
        <v>44400</v>
      </c>
      <c r="D28" s="5">
        <v>4000</v>
      </c>
      <c r="E28" s="6">
        <v>6000</v>
      </c>
      <c r="F28" s="6">
        <v>5000</v>
      </c>
      <c r="G28" s="6"/>
      <c r="H28" s="6">
        <v>8000</v>
      </c>
      <c r="I28" s="6">
        <v>3000</v>
      </c>
      <c r="J28" s="6"/>
      <c r="K28" s="6"/>
      <c r="L28" s="16">
        <v>9000</v>
      </c>
      <c r="M28" s="16">
        <v>6000</v>
      </c>
      <c r="N28" s="17"/>
      <c r="O28" s="345">
        <f>Table7[Ret. Bus Besar]/2000</f>
        <v>2</v>
      </c>
      <c r="P28" s="345">
        <f>Table7[Ret. Bus Sedang]/1500</f>
        <v>4</v>
      </c>
      <c r="Q28" s="346">
        <f>Table7[Ret. Bus Kecil]/1000</f>
        <v>5</v>
      </c>
      <c r="R28" s="347">
        <f>Table7[Ret. Angkudes/Kota]/500</f>
        <v>0</v>
      </c>
      <c r="S28" s="348">
        <f>Table7[Ret. Parkir Spd Motor]/2000</f>
        <v>4</v>
      </c>
      <c r="T28" s="348">
        <f>Table7[Ret. Parkir Mobil]/3000</f>
        <v>1</v>
      </c>
      <c r="U28" s="348">
        <f>Table7[Ret. Mck]/1000</f>
        <v>0</v>
      </c>
    </row>
    <row r="29" spans="1:21">
      <c r="A29" s="3">
        <v>24</v>
      </c>
      <c r="B29" s="4">
        <v>44401</v>
      </c>
      <c r="D29" s="5">
        <v>4000</v>
      </c>
      <c r="E29" s="6">
        <v>9000</v>
      </c>
      <c r="F29" s="6">
        <v>5000</v>
      </c>
      <c r="G29" s="6"/>
      <c r="H29" s="6">
        <v>8000</v>
      </c>
      <c r="I29" s="6">
        <v>3000</v>
      </c>
      <c r="J29" s="6"/>
      <c r="K29" s="6"/>
      <c r="L29" s="16">
        <v>9000</v>
      </c>
      <c r="M29" s="16">
        <v>3000</v>
      </c>
      <c r="N29" s="17"/>
      <c r="O29" s="345">
        <f>Table7[Ret. Bus Besar]/2000</f>
        <v>2</v>
      </c>
      <c r="P29" s="345">
        <f>Table7[Ret. Bus Sedang]/1500</f>
        <v>6</v>
      </c>
      <c r="Q29" s="346">
        <f>Table7[Ret. Bus Kecil]/1000</f>
        <v>5</v>
      </c>
      <c r="R29" s="347">
        <f>Table7[Ret. Angkudes/Kota]/500</f>
        <v>0</v>
      </c>
      <c r="S29" s="348">
        <f>Table7[Ret. Parkir Spd Motor]/2000</f>
        <v>4</v>
      </c>
      <c r="T29" s="348">
        <f>Table7[Ret. Parkir Mobil]/3000</f>
        <v>1</v>
      </c>
      <c r="U29" s="348">
        <f>Table7[Ret. Mck]/1000</f>
        <v>0</v>
      </c>
    </row>
    <row r="30" spans="1:21">
      <c r="A30" s="3">
        <v>25</v>
      </c>
      <c r="B30" s="4">
        <v>44402</v>
      </c>
      <c r="D30" s="5">
        <v>4000</v>
      </c>
      <c r="E30" s="6">
        <v>9000</v>
      </c>
      <c r="F30" s="6">
        <v>3000</v>
      </c>
      <c r="G30" s="6"/>
      <c r="H30" s="6">
        <v>8000</v>
      </c>
      <c r="I30" s="6">
        <v>3000</v>
      </c>
      <c r="J30" s="6"/>
      <c r="K30" s="6"/>
      <c r="L30" s="16">
        <v>6000</v>
      </c>
      <c r="M30" s="16">
        <v>6000</v>
      </c>
      <c r="N30" s="17"/>
      <c r="O30" s="345">
        <f>Table7[Ret. Bus Besar]/2000</f>
        <v>2</v>
      </c>
      <c r="P30" s="345">
        <f>Table7[Ret. Bus Sedang]/1500</f>
        <v>6</v>
      </c>
      <c r="Q30" s="346">
        <f>Table7[Ret. Bus Kecil]/1000</f>
        <v>3</v>
      </c>
      <c r="R30" s="347">
        <f>Table7[Ret. Angkudes/Kota]/500</f>
        <v>0</v>
      </c>
      <c r="S30" s="348">
        <f>Table7[Ret. Parkir Spd Motor]/2000</f>
        <v>4</v>
      </c>
      <c r="T30" s="348">
        <f>Table7[Ret. Parkir Mobil]/3000</f>
        <v>1</v>
      </c>
      <c r="U30" s="348">
        <f>Table7[Ret. Mck]/1000</f>
        <v>0</v>
      </c>
    </row>
    <row r="31" spans="1:21">
      <c r="A31" s="3">
        <v>26</v>
      </c>
      <c r="B31" s="4">
        <v>44403</v>
      </c>
      <c r="D31" s="5">
        <v>4000</v>
      </c>
      <c r="E31" s="6">
        <v>12000</v>
      </c>
      <c r="F31" s="6">
        <v>4000</v>
      </c>
      <c r="G31" s="6"/>
      <c r="H31" s="6">
        <v>10000</v>
      </c>
      <c r="I31" s="6">
        <v>3000</v>
      </c>
      <c r="J31" s="6"/>
      <c r="K31" s="6"/>
      <c r="L31" s="16">
        <v>15000</v>
      </c>
      <c r="M31" s="16">
        <v>6000</v>
      </c>
      <c r="N31" s="17"/>
      <c r="O31" s="345">
        <f>Table7[Ret. Bus Besar]/2000</f>
        <v>2</v>
      </c>
      <c r="P31" s="345">
        <f>Table7[Ret. Bus Sedang]/1500</f>
        <v>8</v>
      </c>
      <c r="Q31" s="346">
        <f>Table7[Ret. Bus Kecil]/1000</f>
        <v>4</v>
      </c>
      <c r="R31" s="347">
        <f>Table7[Ret. Angkudes/Kota]/500</f>
        <v>0</v>
      </c>
      <c r="S31" s="348">
        <f>Table7[Ret. Parkir Spd Motor]/2000</f>
        <v>5</v>
      </c>
      <c r="T31" s="348">
        <f>Table7[Ret. Parkir Mobil]/3000</f>
        <v>1</v>
      </c>
      <c r="U31" s="348">
        <f>Table7[Ret. Mck]/1000</f>
        <v>0</v>
      </c>
    </row>
    <row r="32" spans="1:21">
      <c r="A32" s="3">
        <v>27</v>
      </c>
      <c r="B32" s="4">
        <v>44404</v>
      </c>
      <c r="D32" s="5">
        <v>4000</v>
      </c>
      <c r="E32" s="6">
        <v>9000</v>
      </c>
      <c r="F32" s="6">
        <v>3000</v>
      </c>
      <c r="G32" s="6"/>
      <c r="H32" s="6">
        <v>8000</v>
      </c>
      <c r="I32" s="6">
        <v>3000</v>
      </c>
      <c r="J32" s="6"/>
      <c r="K32" s="6"/>
      <c r="L32" s="16">
        <v>12000</v>
      </c>
      <c r="M32" s="16">
        <v>6000</v>
      </c>
      <c r="N32" s="17"/>
      <c r="O32" s="345">
        <f>Table7[Ret. Bus Besar]/2000</f>
        <v>2</v>
      </c>
      <c r="P32" s="345">
        <f>Table7[Ret. Bus Sedang]/1500</f>
        <v>6</v>
      </c>
      <c r="Q32" s="346">
        <f>Table7[Ret. Bus Kecil]/1000</f>
        <v>3</v>
      </c>
      <c r="R32" s="347">
        <f>Table7[Ret. Angkudes/Kota]/500</f>
        <v>0</v>
      </c>
      <c r="S32" s="348">
        <f>Table7[Ret. Parkir Spd Motor]/2000</f>
        <v>4</v>
      </c>
      <c r="T32" s="348">
        <f>Table7[Ret. Parkir Mobil]/3000</f>
        <v>1</v>
      </c>
      <c r="U32" s="348">
        <f>Table7[Ret. Mck]/1000</f>
        <v>0</v>
      </c>
    </row>
    <row r="33" spans="1:21">
      <c r="A33" s="3">
        <v>28</v>
      </c>
      <c r="B33" s="4">
        <v>44405</v>
      </c>
      <c r="D33" s="9">
        <v>4000</v>
      </c>
      <c r="E33" s="10">
        <v>12000</v>
      </c>
      <c r="F33" s="10">
        <v>3000</v>
      </c>
      <c r="G33" s="10"/>
      <c r="H33" s="10">
        <v>10000</v>
      </c>
      <c r="I33" s="10">
        <v>3000</v>
      </c>
      <c r="J33" s="10"/>
      <c r="K33" s="10"/>
      <c r="L33" s="20">
        <v>6000</v>
      </c>
      <c r="M33" s="20">
        <v>6000</v>
      </c>
      <c r="N33" s="21"/>
      <c r="O33" s="345">
        <f>Table7[Ret. Bus Besar]/2000</f>
        <v>2</v>
      </c>
      <c r="P33" s="345">
        <f>Table7[Ret. Bus Sedang]/1500</f>
        <v>8</v>
      </c>
      <c r="Q33" s="346">
        <f>Table7[Ret. Bus Kecil]/1000</f>
        <v>3</v>
      </c>
      <c r="R33" s="347">
        <f>Table7[Ret. Angkudes/Kota]/500</f>
        <v>0</v>
      </c>
      <c r="S33" s="348">
        <f>Table7[Ret. Parkir Spd Motor]/2000</f>
        <v>5</v>
      </c>
      <c r="T33" s="348">
        <f>Table7[Ret. Parkir Mobil]/3000</f>
        <v>1</v>
      </c>
      <c r="U33" s="348">
        <f>Table7[Ret. Mck]/1000</f>
        <v>0</v>
      </c>
    </row>
    <row r="34" spans="1:21">
      <c r="A34" s="3">
        <v>29</v>
      </c>
      <c r="B34" s="4">
        <v>44406</v>
      </c>
      <c r="D34" s="9">
        <v>4000</v>
      </c>
      <c r="E34" s="10">
        <v>12000</v>
      </c>
      <c r="F34" s="10">
        <v>6000</v>
      </c>
      <c r="G34" s="10"/>
      <c r="H34" s="10">
        <v>10000</v>
      </c>
      <c r="I34" s="10">
        <v>3000</v>
      </c>
      <c r="J34" s="10"/>
      <c r="K34" s="10"/>
      <c r="L34" s="20">
        <v>15000</v>
      </c>
      <c r="M34" s="20">
        <v>6000</v>
      </c>
      <c r="N34" s="21"/>
      <c r="O34" s="345">
        <f>Table7[Ret. Bus Besar]/2000</f>
        <v>2</v>
      </c>
      <c r="P34" s="345">
        <f>Table7[Ret. Bus Sedang]/1500</f>
        <v>8</v>
      </c>
      <c r="Q34" s="346">
        <f>Table7[Ret. Bus Kecil]/1000</f>
        <v>6</v>
      </c>
      <c r="R34" s="347">
        <f>Table7[Ret. Angkudes/Kota]/500</f>
        <v>0</v>
      </c>
      <c r="S34" s="348">
        <f>Table7[Ret. Parkir Spd Motor]/2000</f>
        <v>5</v>
      </c>
      <c r="T34" s="348">
        <f>Table7[Ret. Parkir Mobil]/3000</f>
        <v>1</v>
      </c>
      <c r="U34" s="348">
        <f>Table7[Ret. Mck]/1000</f>
        <v>0</v>
      </c>
    </row>
    <row r="35" spans="1:21">
      <c r="A35" s="3">
        <v>30</v>
      </c>
      <c r="B35" s="4">
        <v>44407</v>
      </c>
      <c r="D35" s="9">
        <v>4000</v>
      </c>
      <c r="E35" s="10">
        <v>12000</v>
      </c>
      <c r="F35" s="10">
        <v>5000</v>
      </c>
      <c r="G35" s="10"/>
      <c r="H35" s="10">
        <v>8000</v>
      </c>
      <c r="I35" s="10">
        <v>3000</v>
      </c>
      <c r="J35" s="10"/>
      <c r="K35" s="10"/>
      <c r="L35" s="20">
        <v>12000</v>
      </c>
      <c r="M35" s="20">
        <v>6000</v>
      </c>
      <c r="N35" s="21"/>
      <c r="O35" s="345">
        <f>Table7[Ret. Bus Besar]/2000</f>
        <v>2</v>
      </c>
      <c r="P35" s="345">
        <f>Table7[Ret. Bus Sedang]/1500</f>
        <v>8</v>
      </c>
      <c r="Q35" s="346">
        <f>Table7[Ret. Bus Kecil]/1000</f>
        <v>5</v>
      </c>
      <c r="R35" s="347">
        <f>Table7[Ret. Angkudes/Kota]/500</f>
        <v>0</v>
      </c>
      <c r="S35" s="348">
        <f>Table7[Ret. Parkir Spd Motor]/2000</f>
        <v>4</v>
      </c>
      <c r="T35" s="348">
        <f>Table7[Ret. Parkir Mobil]/3000</f>
        <v>1</v>
      </c>
      <c r="U35" s="348">
        <f>Table7[Ret. Mck]/1000</f>
        <v>0</v>
      </c>
    </row>
    <row r="36" spans="1:21">
      <c r="A36" s="3">
        <v>31</v>
      </c>
      <c r="B36" s="4">
        <v>44408</v>
      </c>
      <c r="D36" s="9">
        <v>4000</v>
      </c>
      <c r="E36" s="10">
        <v>9000</v>
      </c>
      <c r="F36" s="10">
        <v>5000</v>
      </c>
      <c r="G36" s="10"/>
      <c r="H36" s="10">
        <v>8000</v>
      </c>
      <c r="I36" s="10">
        <v>3000</v>
      </c>
      <c r="J36" s="10"/>
      <c r="K36" s="10"/>
      <c r="L36" s="20">
        <v>12000</v>
      </c>
      <c r="M36" s="20">
        <v>6000</v>
      </c>
      <c r="N36" s="21">
        <v>900000</v>
      </c>
      <c r="O36" s="345">
        <f>Table7[Ret. Bus Besar]/2000</f>
        <v>2</v>
      </c>
      <c r="P36" s="345">
        <f>Table7[Ret. Bus Sedang]/1500</f>
        <v>6</v>
      </c>
      <c r="Q36" s="346">
        <f>Table7[Ret. Bus Kecil]/1000</f>
        <v>5</v>
      </c>
      <c r="R36" s="347">
        <f>Table7[Ret. Angkudes/Kota]/500</f>
        <v>0</v>
      </c>
      <c r="S36" s="348">
        <f>Table7[Ret. Parkir Spd Motor]/2000</f>
        <v>4</v>
      </c>
      <c r="T36" s="348">
        <f>Table7[Ret. Parkir Mobil]/3000</f>
        <v>1</v>
      </c>
      <c r="U36" s="348">
        <f>Table7[Ret. Mck]/1000</f>
        <v>0</v>
      </c>
    </row>
    <row r="37" spans="1:21" ht="19.5" customHeight="1">
      <c r="A37" s="402" t="s">
        <v>9</v>
      </c>
      <c r="B37" s="402"/>
      <c r="C37" s="11"/>
      <c r="D37" s="12">
        <f>SUM(D6:D36)</f>
        <v>124000</v>
      </c>
      <c r="E37" s="12">
        <f t="shared" ref="E37:U37" si="0">SUM(E6:E36)</f>
        <v>280500</v>
      </c>
      <c r="F37" s="12">
        <f t="shared" si="0"/>
        <v>140000</v>
      </c>
      <c r="G37" s="12">
        <f t="shared" si="0"/>
        <v>0</v>
      </c>
      <c r="H37" s="12">
        <f t="shared" si="0"/>
        <v>250000</v>
      </c>
      <c r="I37" s="12">
        <f t="shared" si="0"/>
        <v>84000</v>
      </c>
      <c r="J37" s="12">
        <f t="shared" si="0"/>
        <v>0</v>
      </c>
      <c r="K37" s="12">
        <f t="shared" si="0"/>
        <v>0</v>
      </c>
      <c r="L37" s="12">
        <f t="shared" si="0"/>
        <v>393000</v>
      </c>
      <c r="M37" s="12">
        <f t="shared" si="0"/>
        <v>165000</v>
      </c>
      <c r="N37" s="12">
        <f t="shared" si="0"/>
        <v>900000</v>
      </c>
      <c r="O37" s="337">
        <f t="shared" si="0"/>
        <v>62</v>
      </c>
      <c r="P37" s="337">
        <f t="shared" si="0"/>
        <v>187</v>
      </c>
      <c r="Q37" s="337">
        <f t="shared" si="0"/>
        <v>140</v>
      </c>
      <c r="R37" s="337">
        <f t="shared" si="0"/>
        <v>0</v>
      </c>
      <c r="S37" s="337">
        <f t="shared" si="0"/>
        <v>125</v>
      </c>
      <c r="T37" s="337">
        <f t="shared" si="0"/>
        <v>28</v>
      </c>
      <c r="U37" s="337">
        <f t="shared" si="0"/>
        <v>0</v>
      </c>
    </row>
    <row r="39" spans="1:21" ht="15.75">
      <c r="A39" s="394" t="s">
        <v>10</v>
      </c>
      <c r="B39" s="394"/>
      <c r="C39" s="394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</row>
    <row r="40" spans="1:21" ht="15.75">
      <c r="A40" s="394" t="s">
        <v>34</v>
      </c>
      <c r="B40" s="394"/>
      <c r="C40" s="394"/>
      <c r="D40" s="394"/>
      <c r="E40" s="394"/>
      <c r="F40" s="394"/>
      <c r="G40" s="394"/>
      <c r="H40" s="394"/>
      <c r="I40" s="394"/>
      <c r="J40" s="394"/>
      <c r="K40" s="394"/>
      <c r="L40" s="394"/>
      <c r="M40" s="394"/>
      <c r="N40" s="394"/>
      <c r="O40" s="394"/>
      <c r="P40" s="394"/>
      <c r="Q40" s="394"/>
      <c r="R40" s="394"/>
      <c r="S40" s="394"/>
      <c r="T40" s="394"/>
      <c r="U40" s="394"/>
    </row>
    <row r="41" spans="1:21" ht="15.75">
      <c r="A41" s="396" t="str">
        <f>A3</f>
        <v>BULAN      : JULI 2021</v>
      </c>
      <c r="B41" s="396"/>
      <c r="C41" s="396"/>
      <c r="D41" s="396"/>
      <c r="E41" s="396"/>
      <c r="F41" s="396"/>
      <c r="G41" s="396"/>
      <c r="H41" s="396"/>
      <c r="I41" s="396"/>
      <c r="J41" s="396"/>
      <c r="K41" s="396"/>
      <c r="L41" s="396"/>
      <c r="M41" s="396"/>
      <c r="N41" s="396"/>
      <c r="O41" s="396"/>
      <c r="P41" s="396"/>
      <c r="Q41" s="396"/>
      <c r="R41" s="396"/>
      <c r="S41" s="396"/>
      <c r="T41" s="396"/>
      <c r="U41" s="396"/>
    </row>
    <row r="42" spans="1:21" ht="49.5" customHeight="1">
      <c r="A42" s="406" t="s">
        <v>13</v>
      </c>
      <c r="B42" s="406" t="s">
        <v>14</v>
      </c>
      <c r="C42" s="397" t="s">
        <v>86</v>
      </c>
      <c r="D42" s="398"/>
      <c r="E42" s="398"/>
      <c r="F42" s="398"/>
      <c r="G42" s="398"/>
      <c r="H42" s="399" t="s">
        <v>87</v>
      </c>
      <c r="I42" s="400"/>
      <c r="J42" s="401"/>
      <c r="K42" s="13" t="s">
        <v>88</v>
      </c>
      <c r="L42" s="398" t="s">
        <v>88</v>
      </c>
      <c r="M42" s="398"/>
      <c r="N42" s="398"/>
      <c r="O42" s="397" t="s">
        <v>89</v>
      </c>
      <c r="P42" s="397"/>
      <c r="Q42" s="397"/>
      <c r="R42" s="397"/>
      <c r="S42" s="397"/>
      <c r="T42" s="397"/>
      <c r="U42" s="397"/>
    </row>
    <row r="43" spans="1:21" ht="36">
      <c r="A43" s="406"/>
      <c r="B43" s="406"/>
      <c r="C43" s="407" t="s">
        <v>90</v>
      </c>
      <c r="D43" s="2" t="s">
        <v>91</v>
      </c>
      <c r="E43" s="1" t="s">
        <v>92</v>
      </c>
      <c r="F43" s="1" t="s">
        <v>93</v>
      </c>
      <c r="G43" s="1" t="s">
        <v>94</v>
      </c>
      <c r="H43" s="1" t="s">
        <v>95</v>
      </c>
      <c r="I43" s="1" t="s">
        <v>96</v>
      </c>
      <c r="J43" s="1" t="s">
        <v>97</v>
      </c>
      <c r="K43" s="14" t="s">
        <v>98</v>
      </c>
      <c r="L43" s="1" t="s">
        <v>99</v>
      </c>
      <c r="M43" s="1" t="s">
        <v>100</v>
      </c>
      <c r="N43" s="15" t="s">
        <v>54</v>
      </c>
      <c r="O43" s="14" t="s">
        <v>101</v>
      </c>
      <c r="P43" s="14" t="s">
        <v>102</v>
      </c>
      <c r="Q43" s="14" t="s">
        <v>103</v>
      </c>
      <c r="R43" s="14" t="s">
        <v>104</v>
      </c>
      <c r="S43" s="14" t="s">
        <v>105</v>
      </c>
      <c r="T43" s="14" t="s">
        <v>106</v>
      </c>
      <c r="U43" s="14" t="s">
        <v>20</v>
      </c>
    </row>
    <row r="44" spans="1:21">
      <c r="A44" s="3">
        <f>A6</f>
        <v>1</v>
      </c>
      <c r="B44" s="4">
        <f>B6</f>
        <v>44378</v>
      </c>
      <c r="C44" s="407"/>
      <c r="D44" s="5">
        <v>6000</v>
      </c>
      <c r="E44" s="6">
        <v>21000</v>
      </c>
      <c r="F44" s="6"/>
      <c r="G44" s="6"/>
      <c r="H44" s="6">
        <v>40000</v>
      </c>
      <c r="I44" s="6">
        <v>12000</v>
      </c>
      <c r="J44" s="6"/>
      <c r="K44" s="6"/>
      <c r="L44" s="16"/>
      <c r="M44" s="16"/>
      <c r="N44" s="17"/>
      <c r="O44" s="345">
        <f>Table79[Ret. Bus Besar]/2000</f>
        <v>3</v>
      </c>
      <c r="P44" s="345">
        <f>Table79[Ret. Bus Sedang]/1500</f>
        <v>14</v>
      </c>
      <c r="Q44" s="346">
        <f>Table79[Ret. Bus Kecil]/1000</f>
        <v>0</v>
      </c>
      <c r="R44" s="347">
        <f>Table79[Ret. Angkudes/Kota]/500</f>
        <v>0</v>
      </c>
      <c r="S44" s="348">
        <f>Table79[Ret. Parkir Spd Motor]/2000</f>
        <v>20</v>
      </c>
      <c r="T44" s="348">
        <f>Table79[Ret. Parkir Mobil]/3000</f>
        <v>4</v>
      </c>
      <c r="U44" s="348">
        <f>Table79[Ret. Mck]/1000</f>
        <v>0</v>
      </c>
    </row>
    <row r="45" spans="1:21">
      <c r="A45" s="3">
        <f t="shared" ref="A45:B45" si="1">A7</f>
        <v>2</v>
      </c>
      <c r="B45" s="4">
        <f t="shared" si="1"/>
        <v>44379</v>
      </c>
      <c r="D45" s="7">
        <v>6000</v>
      </c>
      <c r="E45" s="8">
        <v>18000</v>
      </c>
      <c r="F45" s="8"/>
      <c r="G45" s="8"/>
      <c r="H45" s="8">
        <v>40000</v>
      </c>
      <c r="I45" s="8">
        <v>12000</v>
      </c>
      <c r="J45" s="8"/>
      <c r="K45" s="8"/>
      <c r="L45" s="18"/>
      <c r="M45" s="18"/>
      <c r="N45" s="19"/>
      <c r="O45" s="345">
        <f>Table79[Ret. Bus Besar]/2000</f>
        <v>3</v>
      </c>
      <c r="P45" s="345">
        <f>Table79[Ret. Bus Sedang]/1500</f>
        <v>12</v>
      </c>
      <c r="Q45" s="346">
        <f>Table79[Ret. Bus Kecil]/1000</f>
        <v>0</v>
      </c>
      <c r="R45" s="347">
        <f>Table79[Ret. Angkudes/Kota]/500</f>
        <v>0</v>
      </c>
      <c r="S45" s="348">
        <f>Table79[Ret. Parkir Spd Motor]/2000</f>
        <v>20</v>
      </c>
      <c r="T45" s="348">
        <f>Table79[Ret. Parkir Mobil]/3000</f>
        <v>4</v>
      </c>
      <c r="U45" s="348">
        <f>Table79[Ret. Mck]/1000</f>
        <v>0</v>
      </c>
    </row>
    <row r="46" spans="1:21">
      <c r="A46" s="3">
        <f t="shared" ref="A46:B46" si="2">A8</f>
        <v>3</v>
      </c>
      <c r="B46" s="4">
        <f t="shared" si="2"/>
        <v>44380</v>
      </c>
      <c r="D46" s="7">
        <v>6000</v>
      </c>
      <c r="E46" s="8">
        <v>18000</v>
      </c>
      <c r="F46" s="8"/>
      <c r="G46" s="8"/>
      <c r="H46" s="8">
        <v>40000</v>
      </c>
      <c r="I46" s="8">
        <v>9000</v>
      </c>
      <c r="J46" s="8"/>
      <c r="K46" s="8"/>
      <c r="L46" s="18"/>
      <c r="M46" s="18"/>
      <c r="N46" s="19"/>
      <c r="O46" s="345">
        <f>Table79[Ret. Bus Besar]/2000</f>
        <v>3</v>
      </c>
      <c r="P46" s="345">
        <f>Table79[Ret. Bus Sedang]/1500</f>
        <v>12</v>
      </c>
      <c r="Q46" s="346">
        <f>Table79[Ret. Bus Kecil]/1000</f>
        <v>0</v>
      </c>
      <c r="R46" s="347">
        <f>Table79[Ret. Angkudes/Kota]/500</f>
        <v>0</v>
      </c>
      <c r="S46" s="348">
        <f>Table79[Ret. Parkir Spd Motor]/2000</f>
        <v>20</v>
      </c>
      <c r="T46" s="348">
        <f>Table79[Ret. Parkir Mobil]/3000</f>
        <v>3</v>
      </c>
      <c r="U46" s="348">
        <f>Table79[Ret. Mck]/1000</f>
        <v>0</v>
      </c>
    </row>
    <row r="47" spans="1:21">
      <c r="A47" s="3">
        <f t="shared" ref="A47:B47" si="3">A9</f>
        <v>4</v>
      </c>
      <c r="B47" s="4">
        <f t="shared" si="3"/>
        <v>44381</v>
      </c>
      <c r="D47" s="7">
        <v>6000</v>
      </c>
      <c r="E47" s="8">
        <v>18000</v>
      </c>
      <c r="F47" s="8"/>
      <c r="G47" s="8"/>
      <c r="H47" s="8">
        <v>40000</v>
      </c>
      <c r="I47" s="8">
        <v>15000</v>
      </c>
      <c r="J47" s="8"/>
      <c r="K47" s="8"/>
      <c r="L47" s="18"/>
      <c r="M47" s="18"/>
      <c r="N47" s="19"/>
      <c r="O47" s="345">
        <f>Table79[Ret. Bus Besar]/2000</f>
        <v>3</v>
      </c>
      <c r="P47" s="345">
        <f>Table79[Ret. Bus Sedang]/1500</f>
        <v>12</v>
      </c>
      <c r="Q47" s="346">
        <f>Table79[Ret. Bus Kecil]/1000</f>
        <v>0</v>
      </c>
      <c r="R47" s="347">
        <f>Table79[Ret. Angkudes/Kota]/500</f>
        <v>0</v>
      </c>
      <c r="S47" s="348">
        <f>Table79[Ret. Parkir Spd Motor]/2000</f>
        <v>20</v>
      </c>
      <c r="T47" s="348">
        <f>Table79[Ret. Parkir Mobil]/3000</f>
        <v>5</v>
      </c>
      <c r="U47" s="348">
        <f>Table79[Ret. Mck]/1000</f>
        <v>0</v>
      </c>
    </row>
    <row r="48" spans="1:21">
      <c r="A48" s="3">
        <f t="shared" ref="A48:B48" si="4">A10</f>
        <v>5</v>
      </c>
      <c r="B48" s="4">
        <f t="shared" si="4"/>
        <v>44382</v>
      </c>
      <c r="D48" s="7">
        <v>6000</v>
      </c>
      <c r="E48" s="8">
        <v>18000</v>
      </c>
      <c r="F48" s="8"/>
      <c r="G48" s="8"/>
      <c r="H48" s="8">
        <v>40000</v>
      </c>
      <c r="I48" s="8">
        <v>12000</v>
      </c>
      <c r="J48" s="8"/>
      <c r="K48" s="8"/>
      <c r="L48" s="18"/>
      <c r="M48" s="18"/>
      <c r="N48" s="19"/>
      <c r="O48" s="345">
        <f>Table79[Ret. Bus Besar]/2000</f>
        <v>3</v>
      </c>
      <c r="P48" s="345">
        <f>Table79[Ret. Bus Sedang]/1500</f>
        <v>12</v>
      </c>
      <c r="Q48" s="346">
        <f>Table79[Ret. Bus Kecil]/1000</f>
        <v>0</v>
      </c>
      <c r="R48" s="347">
        <f>Table79[Ret. Angkudes/Kota]/500</f>
        <v>0</v>
      </c>
      <c r="S48" s="348">
        <f>Table79[Ret. Parkir Spd Motor]/2000</f>
        <v>20</v>
      </c>
      <c r="T48" s="348">
        <f>Table79[Ret. Parkir Mobil]/3000</f>
        <v>4</v>
      </c>
      <c r="U48" s="348">
        <f>Table79[Ret. Mck]/1000</f>
        <v>0</v>
      </c>
    </row>
    <row r="49" spans="1:21">
      <c r="A49" s="3">
        <f t="shared" ref="A49:B49" si="5">A11</f>
        <v>6</v>
      </c>
      <c r="B49" s="4">
        <f t="shared" si="5"/>
        <v>44383</v>
      </c>
      <c r="D49" s="7">
        <v>6000</v>
      </c>
      <c r="E49" s="8">
        <v>18000</v>
      </c>
      <c r="F49" s="8"/>
      <c r="G49" s="8"/>
      <c r="H49" s="8">
        <v>38000</v>
      </c>
      <c r="I49" s="8">
        <v>12000</v>
      </c>
      <c r="J49" s="8"/>
      <c r="K49" s="8"/>
      <c r="L49" s="18"/>
      <c r="M49" s="18"/>
      <c r="N49" s="19"/>
      <c r="O49" s="345">
        <f>Table79[Ret. Bus Besar]/2000</f>
        <v>3</v>
      </c>
      <c r="P49" s="345">
        <f>Table79[Ret. Bus Sedang]/1500</f>
        <v>12</v>
      </c>
      <c r="Q49" s="346">
        <f>Table79[Ret. Bus Kecil]/1000</f>
        <v>0</v>
      </c>
      <c r="R49" s="347">
        <f>Table79[Ret. Angkudes/Kota]/500</f>
        <v>0</v>
      </c>
      <c r="S49" s="348">
        <f>Table79[Ret. Parkir Spd Motor]/2000</f>
        <v>19</v>
      </c>
      <c r="T49" s="348">
        <f>Table79[Ret. Parkir Mobil]/3000</f>
        <v>4</v>
      </c>
      <c r="U49" s="348">
        <f>Table79[Ret. Mck]/1000</f>
        <v>0</v>
      </c>
    </row>
    <row r="50" spans="1:21">
      <c r="A50" s="3">
        <f t="shared" ref="A50:B50" si="6">A12</f>
        <v>7</v>
      </c>
      <c r="B50" s="4">
        <f t="shared" si="6"/>
        <v>44384</v>
      </c>
      <c r="D50" s="7">
        <v>6000</v>
      </c>
      <c r="E50" s="8">
        <v>21000</v>
      </c>
      <c r="F50" s="8"/>
      <c r="G50" s="8"/>
      <c r="H50" s="8">
        <v>40000</v>
      </c>
      <c r="I50" s="8">
        <v>12000</v>
      </c>
      <c r="J50" s="8"/>
      <c r="K50" s="8"/>
      <c r="L50" s="18"/>
      <c r="M50" s="18"/>
      <c r="N50" s="19"/>
      <c r="O50" s="345">
        <f>Table79[Ret. Bus Besar]/2000</f>
        <v>3</v>
      </c>
      <c r="P50" s="345">
        <f>Table79[Ret. Bus Sedang]/1500</f>
        <v>14</v>
      </c>
      <c r="Q50" s="346">
        <f>Table79[Ret. Bus Kecil]/1000</f>
        <v>0</v>
      </c>
      <c r="R50" s="347">
        <f>Table79[Ret. Angkudes/Kota]/500</f>
        <v>0</v>
      </c>
      <c r="S50" s="348">
        <f>Table79[Ret. Parkir Spd Motor]/2000</f>
        <v>20</v>
      </c>
      <c r="T50" s="348">
        <f>Table79[Ret. Parkir Mobil]/3000</f>
        <v>4</v>
      </c>
      <c r="U50" s="348">
        <f>Table79[Ret. Mck]/1000</f>
        <v>0</v>
      </c>
    </row>
    <row r="51" spans="1:21">
      <c r="A51" s="3">
        <f t="shared" ref="A51:B51" si="7">A13</f>
        <v>8</v>
      </c>
      <c r="B51" s="4">
        <f t="shared" si="7"/>
        <v>44385</v>
      </c>
      <c r="D51" s="7">
        <v>6000</v>
      </c>
      <c r="E51" s="8">
        <v>21000</v>
      </c>
      <c r="F51" s="8"/>
      <c r="G51" s="8"/>
      <c r="H51" s="8">
        <v>40000</v>
      </c>
      <c r="I51" s="8">
        <v>9000</v>
      </c>
      <c r="J51" s="8"/>
      <c r="K51" s="8"/>
      <c r="L51" s="18"/>
      <c r="M51" s="18"/>
      <c r="N51" s="19"/>
      <c r="O51" s="345">
        <f>Table79[Ret. Bus Besar]/2000</f>
        <v>3</v>
      </c>
      <c r="P51" s="345">
        <f>Table79[Ret. Bus Sedang]/1500</f>
        <v>14</v>
      </c>
      <c r="Q51" s="346">
        <f>Table79[Ret. Bus Kecil]/1000</f>
        <v>0</v>
      </c>
      <c r="R51" s="347">
        <f>Table79[Ret. Angkudes/Kota]/500</f>
        <v>0</v>
      </c>
      <c r="S51" s="348">
        <f>Table79[Ret. Parkir Spd Motor]/2000</f>
        <v>20</v>
      </c>
      <c r="T51" s="348">
        <f>Table79[Ret. Parkir Mobil]/3000</f>
        <v>3</v>
      </c>
      <c r="U51" s="348">
        <f>Table79[Ret. Mck]/1000</f>
        <v>0</v>
      </c>
    </row>
    <row r="52" spans="1:21">
      <c r="A52" s="3">
        <f t="shared" ref="A52:B52" si="8">A14</f>
        <v>9</v>
      </c>
      <c r="B52" s="4">
        <f t="shared" si="8"/>
        <v>44386</v>
      </c>
      <c r="D52" s="7">
        <v>6000</v>
      </c>
      <c r="E52" s="8">
        <v>18000</v>
      </c>
      <c r="F52" s="8"/>
      <c r="G52" s="8"/>
      <c r="H52" s="8">
        <v>38000</v>
      </c>
      <c r="I52" s="8">
        <v>12000</v>
      </c>
      <c r="J52" s="8"/>
      <c r="K52" s="8"/>
      <c r="L52" s="18"/>
      <c r="M52" s="18"/>
      <c r="N52" s="19"/>
      <c r="O52" s="345">
        <f>Table79[Ret. Bus Besar]/2000</f>
        <v>3</v>
      </c>
      <c r="P52" s="345">
        <f>Table79[Ret. Bus Sedang]/1500</f>
        <v>12</v>
      </c>
      <c r="Q52" s="346">
        <f>Table79[Ret. Bus Kecil]/1000</f>
        <v>0</v>
      </c>
      <c r="R52" s="347">
        <f>Table79[Ret. Angkudes/Kota]/500</f>
        <v>0</v>
      </c>
      <c r="S52" s="348">
        <f>Table79[Ret. Parkir Spd Motor]/2000</f>
        <v>19</v>
      </c>
      <c r="T52" s="348">
        <f>Table79[Ret. Parkir Mobil]/3000</f>
        <v>4</v>
      </c>
      <c r="U52" s="348">
        <f>Table79[Ret. Mck]/1000</f>
        <v>0</v>
      </c>
    </row>
    <row r="53" spans="1:21">
      <c r="A53" s="3">
        <f t="shared" ref="A53:B53" si="9">A15</f>
        <v>10</v>
      </c>
      <c r="B53" s="4">
        <f t="shared" si="9"/>
        <v>44387</v>
      </c>
      <c r="D53" s="5">
        <v>6000</v>
      </c>
      <c r="E53" s="6">
        <v>21000</v>
      </c>
      <c r="F53" s="6"/>
      <c r="G53" s="6"/>
      <c r="H53" s="6">
        <v>38000</v>
      </c>
      <c r="I53" s="6">
        <v>9000</v>
      </c>
      <c r="J53" s="6"/>
      <c r="K53" s="6"/>
      <c r="L53" s="16"/>
      <c r="M53" s="16"/>
      <c r="N53" s="17"/>
      <c r="O53" s="345">
        <f>Table79[Ret. Bus Besar]/2000</f>
        <v>3</v>
      </c>
      <c r="P53" s="345">
        <f>Table79[Ret. Bus Sedang]/1500</f>
        <v>14</v>
      </c>
      <c r="Q53" s="346">
        <f>Table79[Ret. Bus Kecil]/1000</f>
        <v>0</v>
      </c>
      <c r="R53" s="347">
        <f>Table79[Ret. Angkudes/Kota]/500</f>
        <v>0</v>
      </c>
      <c r="S53" s="348">
        <f>Table79[Ret. Parkir Spd Motor]/2000</f>
        <v>19</v>
      </c>
      <c r="T53" s="348">
        <f>Table79[Ret. Parkir Mobil]/3000</f>
        <v>3</v>
      </c>
      <c r="U53" s="348">
        <f>Table79[Ret. Mck]/1000</f>
        <v>0</v>
      </c>
    </row>
    <row r="54" spans="1:21">
      <c r="A54" s="3">
        <f t="shared" ref="A54:B54" si="10">A16</f>
        <v>11</v>
      </c>
      <c r="B54" s="4">
        <f t="shared" si="10"/>
        <v>44388</v>
      </c>
      <c r="D54" s="5">
        <v>6000</v>
      </c>
      <c r="E54" s="6">
        <v>18000</v>
      </c>
      <c r="F54" s="6"/>
      <c r="G54" s="6"/>
      <c r="H54" s="6">
        <v>40000</v>
      </c>
      <c r="I54" s="6">
        <v>15000</v>
      </c>
      <c r="J54" s="6"/>
      <c r="K54" s="6"/>
      <c r="L54" s="16"/>
      <c r="M54" s="16"/>
      <c r="N54" s="17"/>
      <c r="O54" s="345">
        <f>Table79[Ret. Bus Besar]/2000</f>
        <v>3</v>
      </c>
      <c r="P54" s="345">
        <f>Table79[Ret. Bus Sedang]/1500</f>
        <v>12</v>
      </c>
      <c r="Q54" s="346">
        <f>Table79[Ret. Bus Kecil]/1000</f>
        <v>0</v>
      </c>
      <c r="R54" s="347">
        <f>Table79[Ret. Angkudes/Kota]/500</f>
        <v>0</v>
      </c>
      <c r="S54" s="348">
        <f>Table79[Ret. Parkir Spd Motor]/2000</f>
        <v>20</v>
      </c>
      <c r="T54" s="348">
        <f>Table79[Ret. Parkir Mobil]/3000</f>
        <v>5</v>
      </c>
      <c r="U54" s="348">
        <f>Table79[Ret. Mck]/1000</f>
        <v>0</v>
      </c>
    </row>
    <row r="55" spans="1:21">
      <c r="A55" s="3">
        <f t="shared" ref="A55:B55" si="11">A17</f>
        <v>12</v>
      </c>
      <c r="B55" s="4">
        <f t="shared" si="11"/>
        <v>44389</v>
      </c>
      <c r="D55" s="5">
        <v>6000</v>
      </c>
      <c r="E55" s="6">
        <v>18000</v>
      </c>
      <c r="F55" s="6"/>
      <c r="G55" s="6"/>
      <c r="H55" s="6">
        <v>38000</v>
      </c>
      <c r="I55" s="6">
        <v>12000</v>
      </c>
      <c r="J55" s="6"/>
      <c r="K55" s="6"/>
      <c r="L55" s="16"/>
      <c r="M55" s="16"/>
      <c r="N55" s="17"/>
      <c r="O55" s="345">
        <f>Table79[Ret. Bus Besar]/2000</f>
        <v>3</v>
      </c>
      <c r="P55" s="345">
        <f>Table79[Ret. Bus Sedang]/1500</f>
        <v>12</v>
      </c>
      <c r="Q55" s="346">
        <f>Table79[Ret. Bus Kecil]/1000</f>
        <v>0</v>
      </c>
      <c r="R55" s="347">
        <f>Table79[Ret. Angkudes/Kota]/500</f>
        <v>0</v>
      </c>
      <c r="S55" s="348">
        <f>Table79[Ret. Parkir Spd Motor]/2000</f>
        <v>19</v>
      </c>
      <c r="T55" s="348">
        <f>Table79[Ret. Parkir Mobil]/3000</f>
        <v>4</v>
      </c>
      <c r="U55" s="348">
        <f>Table79[Ret. Mck]/1000</f>
        <v>0</v>
      </c>
    </row>
    <row r="56" spans="1:21">
      <c r="A56" s="3">
        <f t="shared" ref="A56:B56" si="12">A18</f>
        <v>13</v>
      </c>
      <c r="B56" s="4">
        <f t="shared" si="12"/>
        <v>44390</v>
      </c>
      <c r="D56" s="5">
        <v>6000</v>
      </c>
      <c r="E56" s="6">
        <v>21000</v>
      </c>
      <c r="F56" s="6"/>
      <c r="G56" s="6"/>
      <c r="H56" s="6">
        <v>38000</v>
      </c>
      <c r="I56" s="6">
        <v>9000</v>
      </c>
      <c r="J56" s="6"/>
      <c r="K56" s="6"/>
      <c r="L56" s="16"/>
      <c r="M56" s="16"/>
      <c r="N56" s="17"/>
      <c r="O56" s="345">
        <f>Table79[Ret. Bus Besar]/2000</f>
        <v>3</v>
      </c>
      <c r="P56" s="345">
        <f>Table79[Ret. Bus Sedang]/1500</f>
        <v>14</v>
      </c>
      <c r="Q56" s="346">
        <f>Table79[Ret. Bus Kecil]/1000</f>
        <v>0</v>
      </c>
      <c r="R56" s="347">
        <f>Table79[Ret. Angkudes/Kota]/500</f>
        <v>0</v>
      </c>
      <c r="S56" s="348">
        <f>Table79[Ret. Parkir Spd Motor]/2000</f>
        <v>19</v>
      </c>
      <c r="T56" s="348">
        <f>Table79[Ret. Parkir Mobil]/3000</f>
        <v>3</v>
      </c>
      <c r="U56" s="348">
        <f>Table79[Ret. Mck]/1000</f>
        <v>0</v>
      </c>
    </row>
    <row r="57" spans="1:21">
      <c r="A57" s="3">
        <f t="shared" ref="A57:B57" si="13">A19</f>
        <v>14</v>
      </c>
      <c r="B57" s="4">
        <f t="shared" si="13"/>
        <v>44391</v>
      </c>
      <c r="D57" s="5">
        <v>6000</v>
      </c>
      <c r="E57" s="6">
        <v>18000</v>
      </c>
      <c r="F57" s="6"/>
      <c r="G57" s="6"/>
      <c r="H57" s="6">
        <v>40000</v>
      </c>
      <c r="I57" s="6">
        <v>15000</v>
      </c>
      <c r="J57" s="6"/>
      <c r="K57" s="6"/>
      <c r="L57" s="16"/>
      <c r="M57" s="16"/>
      <c r="N57" s="17"/>
      <c r="O57" s="345">
        <f>Table79[Ret. Bus Besar]/2000</f>
        <v>3</v>
      </c>
      <c r="P57" s="345">
        <f>Table79[Ret. Bus Sedang]/1500</f>
        <v>12</v>
      </c>
      <c r="Q57" s="346">
        <f>Table79[Ret. Bus Kecil]/1000</f>
        <v>0</v>
      </c>
      <c r="R57" s="347">
        <f>Table79[Ret. Angkudes/Kota]/500</f>
        <v>0</v>
      </c>
      <c r="S57" s="348">
        <f>Table79[Ret. Parkir Spd Motor]/2000</f>
        <v>20</v>
      </c>
      <c r="T57" s="348">
        <f>Table79[Ret. Parkir Mobil]/3000</f>
        <v>5</v>
      </c>
      <c r="U57" s="348">
        <f>Table79[Ret. Mck]/1000</f>
        <v>0</v>
      </c>
    </row>
    <row r="58" spans="1:21">
      <c r="A58" s="3">
        <f t="shared" ref="A58:B58" si="14">A20</f>
        <v>15</v>
      </c>
      <c r="B58" s="4">
        <f t="shared" si="14"/>
        <v>44392</v>
      </c>
      <c r="D58" s="5">
        <v>6000</v>
      </c>
      <c r="E58" s="6">
        <v>18000</v>
      </c>
      <c r="F58" s="6"/>
      <c r="G58" s="6"/>
      <c r="H58" s="6">
        <v>40000</v>
      </c>
      <c r="I58" s="6">
        <v>12000</v>
      </c>
      <c r="J58" s="6"/>
      <c r="K58" s="6"/>
      <c r="L58" s="16"/>
      <c r="M58" s="16"/>
      <c r="N58" s="17"/>
      <c r="O58" s="345">
        <f>Table79[Ret. Bus Besar]/2000</f>
        <v>3</v>
      </c>
      <c r="P58" s="345">
        <f>Table79[Ret. Bus Sedang]/1500</f>
        <v>12</v>
      </c>
      <c r="Q58" s="346">
        <f>Table79[Ret. Bus Kecil]/1000</f>
        <v>0</v>
      </c>
      <c r="R58" s="347">
        <f>Table79[Ret. Angkudes/Kota]/500</f>
        <v>0</v>
      </c>
      <c r="S58" s="348">
        <f>Table79[Ret. Parkir Spd Motor]/2000</f>
        <v>20</v>
      </c>
      <c r="T58" s="348">
        <f>Table79[Ret. Parkir Mobil]/3000</f>
        <v>4</v>
      </c>
      <c r="U58" s="348">
        <f>Table79[Ret. Mck]/1000</f>
        <v>0</v>
      </c>
    </row>
    <row r="59" spans="1:21">
      <c r="A59" s="3">
        <f t="shared" ref="A59:B59" si="15">A21</f>
        <v>16</v>
      </c>
      <c r="B59" s="4">
        <f t="shared" si="15"/>
        <v>44393</v>
      </c>
      <c r="D59" s="5">
        <v>6000</v>
      </c>
      <c r="E59" s="6">
        <v>18000</v>
      </c>
      <c r="F59" s="6"/>
      <c r="G59" s="6"/>
      <c r="H59" s="6">
        <v>36000</v>
      </c>
      <c r="I59" s="6">
        <v>12000</v>
      </c>
      <c r="J59" s="6"/>
      <c r="K59" s="6"/>
      <c r="L59" s="16"/>
      <c r="M59" s="16"/>
      <c r="N59" s="17"/>
      <c r="O59" s="345">
        <f>Table79[Ret. Bus Besar]/2000</f>
        <v>3</v>
      </c>
      <c r="P59" s="345">
        <f>Table79[Ret. Bus Sedang]/1500</f>
        <v>12</v>
      </c>
      <c r="Q59" s="346">
        <f>Table79[Ret. Bus Kecil]/1000</f>
        <v>0</v>
      </c>
      <c r="R59" s="347">
        <f>Table79[Ret. Angkudes/Kota]/500</f>
        <v>0</v>
      </c>
      <c r="S59" s="348">
        <f>Table79[Ret. Parkir Spd Motor]/2000</f>
        <v>18</v>
      </c>
      <c r="T59" s="348">
        <f>Table79[Ret. Parkir Mobil]/3000</f>
        <v>4</v>
      </c>
      <c r="U59" s="348">
        <f>Table79[Ret. Mck]/1000</f>
        <v>0</v>
      </c>
    </row>
    <row r="60" spans="1:21">
      <c r="A60" s="3">
        <f t="shared" ref="A60:B60" si="16">A22</f>
        <v>17</v>
      </c>
      <c r="B60" s="4">
        <f t="shared" si="16"/>
        <v>44394</v>
      </c>
      <c r="D60" s="5">
        <v>6000</v>
      </c>
      <c r="E60" s="6">
        <v>21000</v>
      </c>
      <c r="F60" s="6"/>
      <c r="G60" s="6"/>
      <c r="H60" s="6">
        <v>40000</v>
      </c>
      <c r="I60" s="6">
        <v>12000</v>
      </c>
      <c r="J60" s="6"/>
      <c r="K60" s="6"/>
      <c r="L60" s="16"/>
      <c r="M60" s="16"/>
      <c r="N60" s="17"/>
      <c r="O60" s="345">
        <f>Table79[Ret. Bus Besar]/2000</f>
        <v>3</v>
      </c>
      <c r="P60" s="345">
        <f>Table79[Ret. Bus Sedang]/1500</f>
        <v>14</v>
      </c>
      <c r="Q60" s="346">
        <f>Table79[Ret. Bus Kecil]/1000</f>
        <v>0</v>
      </c>
      <c r="R60" s="347">
        <f>Table79[Ret. Angkudes/Kota]/500</f>
        <v>0</v>
      </c>
      <c r="S60" s="348">
        <f>Table79[Ret. Parkir Spd Motor]/2000</f>
        <v>20</v>
      </c>
      <c r="T60" s="348">
        <f>Table79[Ret. Parkir Mobil]/3000</f>
        <v>4</v>
      </c>
      <c r="U60" s="348">
        <f>Table79[Ret. Mck]/1000</f>
        <v>0</v>
      </c>
    </row>
    <row r="61" spans="1:21">
      <c r="A61" s="3">
        <f t="shared" ref="A61:B61" si="17">A23</f>
        <v>18</v>
      </c>
      <c r="B61" s="4">
        <f t="shared" si="17"/>
        <v>44395</v>
      </c>
      <c r="D61" s="5">
        <v>6000</v>
      </c>
      <c r="E61" s="6">
        <v>21000</v>
      </c>
      <c r="F61" s="6"/>
      <c r="G61" s="6"/>
      <c r="H61" s="6">
        <v>40000</v>
      </c>
      <c r="I61" s="6">
        <v>12000</v>
      </c>
      <c r="J61" s="6"/>
      <c r="K61" s="6"/>
      <c r="L61" s="16"/>
      <c r="M61" s="16"/>
      <c r="N61" s="17"/>
      <c r="O61" s="345">
        <f>Table79[Ret. Bus Besar]/2000</f>
        <v>3</v>
      </c>
      <c r="P61" s="345">
        <f>Table79[Ret. Bus Sedang]/1500</f>
        <v>14</v>
      </c>
      <c r="Q61" s="346">
        <f>Table79[Ret. Bus Kecil]/1000</f>
        <v>0</v>
      </c>
      <c r="R61" s="347">
        <f>Table79[Ret. Angkudes/Kota]/500</f>
        <v>0</v>
      </c>
      <c r="S61" s="348">
        <f>Table79[Ret. Parkir Spd Motor]/2000</f>
        <v>20</v>
      </c>
      <c r="T61" s="348">
        <f>Table79[Ret. Parkir Mobil]/3000</f>
        <v>4</v>
      </c>
      <c r="U61" s="348">
        <f>Table79[Ret. Mck]/1000</f>
        <v>0</v>
      </c>
    </row>
    <row r="62" spans="1:21">
      <c r="A62" s="3">
        <f t="shared" ref="A62:B62" si="18">A24</f>
        <v>19</v>
      </c>
      <c r="B62" s="4">
        <f t="shared" si="18"/>
        <v>44396</v>
      </c>
      <c r="D62" s="5">
        <v>6000</v>
      </c>
      <c r="E62" s="6">
        <v>18000</v>
      </c>
      <c r="F62" s="6"/>
      <c r="G62" s="6"/>
      <c r="H62" s="6">
        <v>34000</v>
      </c>
      <c r="I62" s="6">
        <v>12000</v>
      </c>
      <c r="J62" s="6"/>
      <c r="K62" s="6"/>
      <c r="L62" s="16"/>
      <c r="M62" s="16"/>
      <c r="N62" s="17"/>
      <c r="O62" s="345">
        <f>Table79[Ret. Bus Besar]/2000</f>
        <v>3</v>
      </c>
      <c r="P62" s="345">
        <f>Table79[Ret. Bus Sedang]/1500</f>
        <v>12</v>
      </c>
      <c r="Q62" s="346">
        <f>Table79[Ret. Bus Kecil]/1000</f>
        <v>0</v>
      </c>
      <c r="R62" s="347">
        <f>Table79[Ret. Angkudes/Kota]/500</f>
        <v>0</v>
      </c>
      <c r="S62" s="348">
        <f>Table79[Ret. Parkir Spd Motor]/2000</f>
        <v>17</v>
      </c>
      <c r="T62" s="348">
        <f>Table79[Ret. Parkir Mobil]/3000</f>
        <v>4</v>
      </c>
      <c r="U62" s="348">
        <f>Table79[Ret. Mck]/1000</f>
        <v>0</v>
      </c>
    </row>
    <row r="63" spans="1:21">
      <c r="A63" s="3">
        <f t="shared" ref="A63:B63" si="19">A25</f>
        <v>20</v>
      </c>
      <c r="B63" s="4">
        <f t="shared" si="19"/>
        <v>44397</v>
      </c>
      <c r="D63" s="5">
        <v>6000</v>
      </c>
      <c r="E63" s="6">
        <v>12000</v>
      </c>
      <c r="F63" s="6"/>
      <c r="G63" s="6"/>
      <c r="H63" s="6">
        <v>32000</v>
      </c>
      <c r="I63" s="6">
        <v>12000</v>
      </c>
      <c r="J63" s="6"/>
      <c r="K63" s="6"/>
      <c r="L63" s="16"/>
      <c r="M63" s="16"/>
      <c r="N63" s="17"/>
      <c r="O63" s="345">
        <f>Table79[Ret. Bus Besar]/2000</f>
        <v>3</v>
      </c>
      <c r="P63" s="345">
        <f>Table79[Ret. Bus Sedang]/1500</f>
        <v>8</v>
      </c>
      <c r="Q63" s="346">
        <f>Table79[Ret. Bus Kecil]/1000</f>
        <v>0</v>
      </c>
      <c r="R63" s="347">
        <f>Table79[Ret. Angkudes/Kota]/500</f>
        <v>0</v>
      </c>
      <c r="S63" s="348">
        <f>Table79[Ret. Parkir Spd Motor]/2000</f>
        <v>16</v>
      </c>
      <c r="T63" s="348">
        <f>Table79[Ret. Parkir Mobil]/3000</f>
        <v>4</v>
      </c>
      <c r="U63" s="348">
        <f>Table79[Ret. Mck]/1000</f>
        <v>0</v>
      </c>
    </row>
    <row r="64" spans="1:21">
      <c r="A64" s="3">
        <f t="shared" ref="A64:B64" si="20">A26</f>
        <v>21</v>
      </c>
      <c r="B64" s="4">
        <f t="shared" si="20"/>
        <v>44398</v>
      </c>
      <c r="D64" s="5">
        <v>4000</v>
      </c>
      <c r="E64" s="6">
        <v>12000</v>
      </c>
      <c r="F64" s="6"/>
      <c r="G64" s="6"/>
      <c r="H64" s="6">
        <v>10000</v>
      </c>
      <c r="I64" s="6">
        <v>3000</v>
      </c>
      <c r="J64" s="6"/>
      <c r="K64" s="6"/>
      <c r="L64" s="16"/>
      <c r="M64" s="16"/>
      <c r="N64" s="17"/>
      <c r="O64" s="345">
        <f>Table79[Ret. Bus Besar]/2000</f>
        <v>2</v>
      </c>
      <c r="P64" s="345">
        <f>Table79[Ret. Bus Sedang]/1500</f>
        <v>8</v>
      </c>
      <c r="Q64" s="346">
        <f>Table79[Ret. Bus Kecil]/1000</f>
        <v>0</v>
      </c>
      <c r="R64" s="347">
        <f>Table79[Ret. Angkudes/Kota]/500</f>
        <v>0</v>
      </c>
      <c r="S64" s="348">
        <f>Table79[Ret. Parkir Spd Motor]/2000</f>
        <v>5</v>
      </c>
      <c r="T64" s="348">
        <f>Table79[Ret. Parkir Mobil]/3000</f>
        <v>1</v>
      </c>
      <c r="U64" s="348">
        <f>Table79[Ret. Mck]/1000</f>
        <v>0</v>
      </c>
    </row>
    <row r="65" spans="1:21">
      <c r="A65" s="3">
        <f t="shared" ref="A65:B65" si="21">A27</f>
        <v>22</v>
      </c>
      <c r="B65" s="4">
        <f t="shared" si="21"/>
        <v>44399</v>
      </c>
      <c r="D65" s="5">
        <v>4000</v>
      </c>
      <c r="E65" s="6">
        <v>12000</v>
      </c>
      <c r="F65" s="6"/>
      <c r="G65" s="6"/>
      <c r="H65" s="6">
        <v>18000</v>
      </c>
      <c r="I65" s="6">
        <v>6000</v>
      </c>
      <c r="J65" s="6"/>
      <c r="K65" s="6"/>
      <c r="L65" s="16"/>
      <c r="M65" s="16"/>
      <c r="N65" s="17"/>
      <c r="O65" s="345">
        <f>Table79[Ret. Bus Besar]/2000</f>
        <v>2</v>
      </c>
      <c r="P65" s="345">
        <f>Table79[Ret. Bus Sedang]/1500</f>
        <v>8</v>
      </c>
      <c r="Q65" s="346">
        <f>Table79[Ret. Bus Kecil]/1000</f>
        <v>0</v>
      </c>
      <c r="R65" s="347">
        <f>Table79[Ret. Angkudes/Kota]/500</f>
        <v>0</v>
      </c>
      <c r="S65" s="348">
        <f>Table79[Ret. Parkir Spd Motor]/2000</f>
        <v>9</v>
      </c>
      <c r="T65" s="348">
        <f>Table79[Ret. Parkir Mobil]/3000</f>
        <v>2</v>
      </c>
      <c r="U65" s="348">
        <f>Table79[Ret. Mck]/1000</f>
        <v>0</v>
      </c>
    </row>
    <row r="66" spans="1:21">
      <c r="A66" s="3">
        <f t="shared" ref="A66:B66" si="22">A28</f>
        <v>23</v>
      </c>
      <c r="B66" s="4">
        <f t="shared" si="22"/>
        <v>44400</v>
      </c>
      <c r="D66" s="5">
        <v>4000</v>
      </c>
      <c r="E66" s="6">
        <v>12000</v>
      </c>
      <c r="F66" s="6"/>
      <c r="G66" s="6"/>
      <c r="H66" s="6">
        <v>22000</v>
      </c>
      <c r="I66" s="6">
        <v>12000</v>
      </c>
      <c r="J66" s="6"/>
      <c r="K66" s="6"/>
      <c r="L66" s="16"/>
      <c r="M66" s="16"/>
      <c r="N66" s="17"/>
      <c r="O66" s="345">
        <f>Table79[Ret. Bus Besar]/2000</f>
        <v>2</v>
      </c>
      <c r="P66" s="345">
        <f>Table79[Ret. Bus Sedang]/1500</f>
        <v>8</v>
      </c>
      <c r="Q66" s="346">
        <f>Table79[Ret. Bus Kecil]/1000</f>
        <v>0</v>
      </c>
      <c r="R66" s="347">
        <f>Table79[Ret. Angkudes/Kota]/500</f>
        <v>0</v>
      </c>
      <c r="S66" s="348">
        <f>Table79[Ret. Parkir Spd Motor]/2000</f>
        <v>11</v>
      </c>
      <c r="T66" s="348">
        <f>Table79[Ret. Parkir Mobil]/3000</f>
        <v>4</v>
      </c>
      <c r="U66" s="348">
        <f>Table79[Ret. Mck]/1000</f>
        <v>0</v>
      </c>
    </row>
    <row r="67" spans="1:21">
      <c r="A67" s="3">
        <f t="shared" ref="A67:B67" si="23">A29</f>
        <v>24</v>
      </c>
      <c r="B67" s="4">
        <f t="shared" si="23"/>
        <v>44401</v>
      </c>
      <c r="D67" s="5">
        <v>4000</v>
      </c>
      <c r="E67" s="6">
        <v>15000</v>
      </c>
      <c r="F67" s="6"/>
      <c r="G67" s="6"/>
      <c r="H67" s="6">
        <v>24000</v>
      </c>
      <c r="I67" s="6">
        <v>6000</v>
      </c>
      <c r="J67" s="6"/>
      <c r="K67" s="6"/>
      <c r="L67" s="16"/>
      <c r="M67" s="16"/>
      <c r="N67" s="17"/>
      <c r="O67" s="345">
        <f>Table79[Ret. Bus Besar]/2000</f>
        <v>2</v>
      </c>
      <c r="P67" s="345">
        <f>Table79[Ret. Bus Sedang]/1500</f>
        <v>10</v>
      </c>
      <c r="Q67" s="346">
        <f>Table79[Ret. Bus Kecil]/1000</f>
        <v>0</v>
      </c>
      <c r="R67" s="347">
        <f>Table79[Ret. Angkudes/Kota]/500</f>
        <v>0</v>
      </c>
      <c r="S67" s="348">
        <f>Table79[Ret. Parkir Spd Motor]/2000</f>
        <v>12</v>
      </c>
      <c r="T67" s="348">
        <f>Table79[Ret. Parkir Mobil]/3000</f>
        <v>2</v>
      </c>
      <c r="U67" s="348">
        <f>Table79[Ret. Mck]/1000</f>
        <v>0</v>
      </c>
    </row>
    <row r="68" spans="1:21">
      <c r="A68" s="3">
        <f t="shared" ref="A68:B68" si="24">A30</f>
        <v>25</v>
      </c>
      <c r="B68" s="4">
        <f t="shared" si="24"/>
        <v>44402</v>
      </c>
      <c r="D68" s="5">
        <v>4000</v>
      </c>
      <c r="E68" s="6">
        <v>12000</v>
      </c>
      <c r="F68" s="6"/>
      <c r="G68" s="6"/>
      <c r="H68" s="6">
        <v>26000</v>
      </c>
      <c r="I68" s="6">
        <v>6000</v>
      </c>
      <c r="J68" s="6"/>
      <c r="K68" s="6"/>
      <c r="L68" s="16"/>
      <c r="M68" s="16"/>
      <c r="N68" s="17"/>
      <c r="O68" s="345">
        <f>Table79[Ret. Bus Besar]/2000</f>
        <v>2</v>
      </c>
      <c r="P68" s="345">
        <f>Table79[Ret. Bus Sedang]/1500</f>
        <v>8</v>
      </c>
      <c r="Q68" s="346">
        <f>Table79[Ret. Bus Kecil]/1000</f>
        <v>0</v>
      </c>
      <c r="R68" s="347">
        <f>Table79[Ret. Angkudes/Kota]/500</f>
        <v>0</v>
      </c>
      <c r="S68" s="348">
        <f>Table79[Ret. Parkir Spd Motor]/2000</f>
        <v>13</v>
      </c>
      <c r="T68" s="348">
        <f>Table79[Ret. Parkir Mobil]/3000</f>
        <v>2</v>
      </c>
      <c r="U68" s="348">
        <f>Table79[Ret. Mck]/1000</f>
        <v>0</v>
      </c>
    </row>
    <row r="69" spans="1:21">
      <c r="A69" s="3">
        <f t="shared" ref="A69:B69" si="25">A31</f>
        <v>26</v>
      </c>
      <c r="B69" s="4">
        <f t="shared" si="25"/>
        <v>44403</v>
      </c>
      <c r="D69" s="5">
        <v>4000</v>
      </c>
      <c r="E69" s="6">
        <v>12000</v>
      </c>
      <c r="F69" s="6"/>
      <c r="G69" s="6"/>
      <c r="H69" s="6">
        <v>18000</v>
      </c>
      <c r="I69" s="6">
        <v>6000</v>
      </c>
      <c r="J69" s="6"/>
      <c r="K69" s="6"/>
      <c r="L69" s="16"/>
      <c r="M69" s="16"/>
      <c r="N69" s="17"/>
      <c r="O69" s="345">
        <f>Table79[Ret. Bus Besar]/2000</f>
        <v>2</v>
      </c>
      <c r="P69" s="345">
        <f>Table79[Ret. Bus Sedang]/1500</f>
        <v>8</v>
      </c>
      <c r="Q69" s="346">
        <f>Table79[Ret. Bus Kecil]/1000</f>
        <v>0</v>
      </c>
      <c r="R69" s="347">
        <f>Table79[Ret. Angkudes/Kota]/500</f>
        <v>0</v>
      </c>
      <c r="S69" s="348">
        <f>Table79[Ret. Parkir Spd Motor]/2000</f>
        <v>9</v>
      </c>
      <c r="T69" s="348">
        <f>Table79[Ret. Parkir Mobil]/3000</f>
        <v>2</v>
      </c>
      <c r="U69" s="348">
        <f>Table79[Ret. Mck]/1000</f>
        <v>0</v>
      </c>
    </row>
    <row r="70" spans="1:21">
      <c r="A70" s="3">
        <f t="shared" ref="A70:B70" si="26">A32</f>
        <v>27</v>
      </c>
      <c r="B70" s="4">
        <f t="shared" si="26"/>
        <v>44404</v>
      </c>
      <c r="D70" s="5">
        <v>4000</v>
      </c>
      <c r="E70" s="6">
        <v>12000</v>
      </c>
      <c r="F70" s="6"/>
      <c r="G70" s="6"/>
      <c r="H70" s="6">
        <v>14000</v>
      </c>
      <c r="I70" s="6">
        <v>6000</v>
      </c>
      <c r="J70" s="6"/>
      <c r="K70" s="6"/>
      <c r="L70" s="16"/>
      <c r="M70" s="16"/>
      <c r="N70" s="17"/>
      <c r="O70" s="345">
        <f>Table79[Ret. Bus Besar]/2000</f>
        <v>2</v>
      </c>
      <c r="P70" s="345">
        <f>Table79[Ret. Bus Sedang]/1500</f>
        <v>8</v>
      </c>
      <c r="Q70" s="346">
        <f>Table79[Ret. Bus Kecil]/1000</f>
        <v>0</v>
      </c>
      <c r="R70" s="347">
        <f>Table79[Ret. Angkudes/Kota]/500</f>
        <v>0</v>
      </c>
      <c r="S70" s="348">
        <f>Table79[Ret. Parkir Spd Motor]/2000</f>
        <v>7</v>
      </c>
      <c r="T70" s="348">
        <f>Table79[Ret. Parkir Mobil]/3000</f>
        <v>2</v>
      </c>
      <c r="U70" s="348">
        <f>Table79[Ret. Mck]/1000</f>
        <v>0</v>
      </c>
    </row>
    <row r="71" spans="1:21">
      <c r="A71" s="3">
        <f t="shared" ref="A71:B71" si="27">A33</f>
        <v>28</v>
      </c>
      <c r="B71" s="4">
        <f t="shared" si="27"/>
        <v>44405</v>
      </c>
      <c r="D71" s="5">
        <v>4000</v>
      </c>
      <c r="E71" s="6">
        <v>15000</v>
      </c>
      <c r="F71" s="6"/>
      <c r="G71" s="6"/>
      <c r="H71" s="6">
        <v>18000</v>
      </c>
      <c r="I71" s="6">
        <v>9000</v>
      </c>
      <c r="J71" s="6"/>
      <c r="K71" s="6"/>
      <c r="L71" s="16"/>
      <c r="M71" s="16"/>
      <c r="N71" s="17"/>
      <c r="O71" s="345">
        <f>Table79[Ret. Bus Besar]/2000</f>
        <v>2</v>
      </c>
      <c r="P71" s="345">
        <f>Table79[Ret. Bus Sedang]/1500</f>
        <v>10</v>
      </c>
      <c r="Q71" s="346">
        <f>Table79[Ret. Bus Kecil]/1000</f>
        <v>0</v>
      </c>
      <c r="R71" s="347">
        <f>Table79[Ret. Angkudes/Kota]/500</f>
        <v>0</v>
      </c>
      <c r="S71" s="348">
        <f>Table79[Ret. Parkir Spd Motor]/2000</f>
        <v>9</v>
      </c>
      <c r="T71" s="348">
        <f>Table79[Ret. Parkir Mobil]/3000</f>
        <v>3</v>
      </c>
      <c r="U71" s="348">
        <f>Table79[Ret. Mck]/1000</f>
        <v>0</v>
      </c>
    </row>
    <row r="72" spans="1:21">
      <c r="A72" s="3">
        <f t="shared" ref="A72:B72" si="28">A34</f>
        <v>29</v>
      </c>
      <c r="B72" s="4">
        <f t="shared" si="28"/>
        <v>44406</v>
      </c>
      <c r="D72" s="9">
        <v>4000</v>
      </c>
      <c r="E72" s="10">
        <v>12000</v>
      </c>
      <c r="F72" s="10"/>
      <c r="G72" s="10"/>
      <c r="H72" s="10">
        <v>12000</v>
      </c>
      <c r="I72" s="10">
        <v>6000</v>
      </c>
      <c r="J72" s="10">
        <v>150000</v>
      </c>
      <c r="K72" s="10"/>
      <c r="L72" s="20"/>
      <c r="M72" s="20"/>
      <c r="N72" s="21"/>
      <c r="O72" s="345">
        <f>Table79[Ret. Bus Besar]/2000</f>
        <v>2</v>
      </c>
      <c r="P72" s="345">
        <f>Table79[Ret. Bus Sedang]/1500</f>
        <v>8</v>
      </c>
      <c r="Q72" s="346">
        <f>Table79[Ret. Bus Kecil]/1000</f>
        <v>0</v>
      </c>
      <c r="R72" s="347">
        <f>Table79[Ret. Angkudes/Kota]/500</f>
        <v>0</v>
      </c>
      <c r="S72" s="348">
        <f>Table79[Ret. Parkir Spd Motor]/2000</f>
        <v>6</v>
      </c>
      <c r="T72" s="348">
        <f>Table79[Ret. Parkir Mobil]/3000</f>
        <v>2</v>
      </c>
      <c r="U72" s="348">
        <f>Table79[Ret. Mck]/1000</f>
        <v>150</v>
      </c>
    </row>
    <row r="73" spans="1:21">
      <c r="A73" s="3">
        <f t="shared" ref="A73:B74" si="29">A35</f>
        <v>30</v>
      </c>
      <c r="B73" s="4">
        <f t="shared" si="29"/>
        <v>44407</v>
      </c>
      <c r="D73" s="9">
        <v>4000</v>
      </c>
      <c r="E73" s="10">
        <v>12000</v>
      </c>
      <c r="F73" s="10"/>
      <c r="G73" s="10"/>
      <c r="H73" s="10">
        <v>16000</v>
      </c>
      <c r="I73" s="10">
        <v>6000</v>
      </c>
      <c r="J73" s="10"/>
      <c r="K73" s="10"/>
      <c r="L73" s="20"/>
      <c r="M73" s="20"/>
      <c r="N73" s="21"/>
      <c r="O73" s="345">
        <f>Table79[Ret. Bus Besar]/2000</f>
        <v>2</v>
      </c>
      <c r="P73" s="345">
        <f>Table79[Ret. Bus Sedang]/1500</f>
        <v>8</v>
      </c>
      <c r="Q73" s="346">
        <f>Table79[Ret. Bus Kecil]/1000</f>
        <v>0</v>
      </c>
      <c r="R73" s="347">
        <f>Table79[Ret. Angkudes/Kota]/500</f>
        <v>0</v>
      </c>
      <c r="S73" s="348">
        <f>Table79[Ret. Parkir Spd Motor]/2000</f>
        <v>8</v>
      </c>
      <c r="T73" s="348">
        <f>Table79[Ret. Parkir Mobil]/3000</f>
        <v>2</v>
      </c>
      <c r="U73" s="348">
        <f>Table79[Ret. Mck]/1000</f>
        <v>0</v>
      </c>
    </row>
    <row r="74" spans="1:21">
      <c r="A74" s="3">
        <f t="shared" si="29"/>
        <v>31</v>
      </c>
      <c r="B74" s="4">
        <f t="shared" si="29"/>
        <v>44408</v>
      </c>
      <c r="D74" s="9">
        <v>4000</v>
      </c>
      <c r="E74" s="10">
        <v>9000</v>
      </c>
      <c r="F74" s="10"/>
      <c r="G74" s="10"/>
      <c r="H74" s="10">
        <v>20000</v>
      </c>
      <c r="I74" s="10">
        <v>6000</v>
      </c>
      <c r="J74" s="10"/>
      <c r="K74" s="10"/>
      <c r="L74" s="20">
        <v>440000</v>
      </c>
      <c r="M74" s="20"/>
      <c r="N74" s="21"/>
      <c r="O74" s="345">
        <f>Table79[Ret. Bus Besar]/2000</f>
        <v>2</v>
      </c>
      <c r="P74" s="345">
        <f>Table79[Ret. Bus Sedang]/1500</f>
        <v>6</v>
      </c>
      <c r="Q74" s="346">
        <f>Table79[Ret. Bus Kecil]/1000</f>
        <v>0</v>
      </c>
      <c r="R74" s="347">
        <f>Table79[Ret. Angkudes/Kota]/500</f>
        <v>0</v>
      </c>
      <c r="S74" s="348">
        <f>Table79[Ret. Parkir Spd Motor]/2000</f>
        <v>10</v>
      </c>
      <c r="T74" s="348">
        <f>Table79[Ret. Parkir Mobil]/3000</f>
        <v>2</v>
      </c>
      <c r="U74" s="348">
        <f>Table79[Ret. Mck]/1000</f>
        <v>0</v>
      </c>
    </row>
    <row r="75" spans="1:21">
      <c r="A75" s="403" t="s">
        <v>9</v>
      </c>
      <c r="B75" s="403"/>
      <c r="C75" s="22"/>
      <c r="D75" s="23">
        <f>SUM(D44:D74)</f>
        <v>164000</v>
      </c>
      <c r="E75" s="23">
        <f t="shared" ref="E75" si="30">SUM(E44:E74)</f>
        <v>510000</v>
      </c>
      <c r="F75" s="23">
        <f t="shared" ref="F75" si="31">SUM(F44:F74)</f>
        <v>0</v>
      </c>
      <c r="G75" s="23">
        <f t="shared" ref="G75" si="32">SUM(G44:G74)</f>
        <v>0</v>
      </c>
      <c r="H75" s="23">
        <f t="shared" ref="H75" si="33">SUM(H44:H74)</f>
        <v>970000</v>
      </c>
      <c r="I75" s="23">
        <f t="shared" ref="I75" si="34">SUM(I44:I74)</f>
        <v>309000</v>
      </c>
      <c r="J75" s="23">
        <f t="shared" ref="J75" si="35">SUM(J44:J74)</f>
        <v>150000</v>
      </c>
      <c r="K75" s="23">
        <f t="shared" ref="K75" si="36">SUM(K44:K74)</f>
        <v>0</v>
      </c>
      <c r="L75" s="23">
        <f t="shared" ref="L75" si="37">SUM(L44:L74)</f>
        <v>440000</v>
      </c>
      <c r="M75" s="23">
        <f t="shared" ref="M75" si="38">SUM(M44:M74)</f>
        <v>0</v>
      </c>
      <c r="N75" s="23">
        <f t="shared" ref="N75" si="39">SUM(N44:N74)</f>
        <v>0</v>
      </c>
      <c r="O75" s="337">
        <f t="shared" ref="O75" si="40">SUM(O44:O74)</f>
        <v>82</v>
      </c>
      <c r="P75" s="337">
        <f t="shared" ref="P75" si="41">SUM(P44:P74)</f>
        <v>340</v>
      </c>
      <c r="Q75" s="337">
        <f t="shared" ref="Q75" si="42">SUM(Q44:Q74)</f>
        <v>0</v>
      </c>
      <c r="R75" s="337">
        <f t="shared" ref="R75" si="43">SUM(R44:R74)</f>
        <v>0</v>
      </c>
      <c r="S75" s="337">
        <f t="shared" ref="S75" si="44">SUM(S44:S74)</f>
        <v>485</v>
      </c>
      <c r="T75" s="337">
        <f t="shared" ref="T75" si="45">SUM(T44:T74)</f>
        <v>103</v>
      </c>
      <c r="U75" s="337">
        <f t="shared" ref="U75" si="46">SUM(U44:U74)</f>
        <v>150</v>
      </c>
    </row>
    <row r="76" spans="1:21" ht="15.75">
      <c r="A76" s="394" t="s">
        <v>10</v>
      </c>
      <c r="B76" s="394"/>
      <c r="C76" s="394"/>
      <c r="D76" s="394"/>
      <c r="E76" s="394"/>
      <c r="F76" s="394"/>
      <c r="G76" s="394"/>
      <c r="H76" s="394"/>
      <c r="I76" s="394"/>
      <c r="J76" s="394"/>
      <c r="K76" s="394"/>
      <c r="L76" s="394"/>
      <c r="M76" s="394"/>
      <c r="N76" s="394"/>
      <c r="O76" s="394"/>
      <c r="P76" s="394"/>
      <c r="Q76" s="394"/>
      <c r="R76" s="394"/>
      <c r="S76" s="394"/>
      <c r="T76" s="394"/>
      <c r="U76" s="394"/>
    </row>
    <row r="77" spans="1:21" ht="15.75">
      <c r="A77" s="394" t="s">
        <v>35</v>
      </c>
      <c r="B77" s="394"/>
      <c r="C77" s="394"/>
      <c r="D77" s="394"/>
      <c r="E77" s="394"/>
      <c r="F77" s="394"/>
      <c r="G77" s="394"/>
      <c r="H77" s="394"/>
      <c r="I77" s="394"/>
      <c r="J77" s="394"/>
      <c r="K77" s="394"/>
      <c r="L77" s="394"/>
      <c r="M77" s="394"/>
      <c r="N77" s="394"/>
      <c r="O77" s="394"/>
      <c r="P77" s="394"/>
      <c r="Q77" s="394"/>
      <c r="R77" s="394"/>
      <c r="S77" s="394"/>
      <c r="T77" s="394"/>
      <c r="U77" s="394"/>
    </row>
    <row r="78" spans="1:21" ht="15.75">
      <c r="A78" s="396" t="str">
        <f>A3</f>
        <v>BULAN      : JULI 2021</v>
      </c>
      <c r="B78" s="396"/>
      <c r="C78" s="396"/>
      <c r="D78" s="396"/>
      <c r="E78" s="396"/>
      <c r="F78" s="396"/>
      <c r="G78" s="396"/>
      <c r="H78" s="396"/>
      <c r="I78" s="396"/>
      <c r="J78" s="396"/>
      <c r="K78" s="396"/>
      <c r="L78" s="396"/>
      <c r="M78" s="396"/>
      <c r="N78" s="396"/>
      <c r="O78" s="396"/>
      <c r="P78" s="396"/>
      <c r="Q78" s="396"/>
      <c r="R78" s="396"/>
      <c r="S78" s="396"/>
      <c r="T78" s="396"/>
      <c r="U78" s="396"/>
    </row>
    <row r="79" spans="1:21" ht="64.5" customHeight="1">
      <c r="A79" s="406" t="s">
        <v>13</v>
      </c>
      <c r="B79" s="406" t="s">
        <v>14</v>
      </c>
      <c r="C79" s="397" t="s">
        <v>86</v>
      </c>
      <c r="D79" s="398"/>
      <c r="E79" s="398"/>
      <c r="F79" s="398"/>
      <c r="G79" s="398"/>
      <c r="H79" s="399" t="s">
        <v>87</v>
      </c>
      <c r="I79" s="400"/>
      <c r="J79" s="401"/>
      <c r="K79" s="13" t="s">
        <v>88</v>
      </c>
      <c r="L79" s="398" t="s">
        <v>88</v>
      </c>
      <c r="M79" s="398"/>
      <c r="N79" s="398"/>
      <c r="O79" s="397" t="s">
        <v>89</v>
      </c>
      <c r="P79" s="397"/>
      <c r="Q79" s="397"/>
      <c r="R79" s="397"/>
      <c r="S79" s="397"/>
      <c r="T79" s="397"/>
      <c r="U79" s="397"/>
    </row>
    <row r="80" spans="1:21" ht="36">
      <c r="A80" s="406"/>
      <c r="B80" s="406"/>
      <c r="C80" s="407" t="s">
        <v>90</v>
      </c>
      <c r="D80" s="2" t="s">
        <v>91</v>
      </c>
      <c r="E80" s="1" t="s">
        <v>92</v>
      </c>
      <c r="F80" s="1" t="s">
        <v>93</v>
      </c>
      <c r="G80" s="1" t="s">
        <v>94</v>
      </c>
      <c r="H80" s="1" t="s">
        <v>95</v>
      </c>
      <c r="I80" s="1" t="s">
        <v>96</v>
      </c>
      <c r="J80" s="1" t="s">
        <v>97</v>
      </c>
      <c r="K80" s="14" t="s">
        <v>98</v>
      </c>
      <c r="L80" s="1" t="s">
        <v>99</v>
      </c>
      <c r="M80" s="1" t="s">
        <v>100</v>
      </c>
      <c r="N80" s="15" t="s">
        <v>54</v>
      </c>
      <c r="O80" s="14" t="s">
        <v>101</v>
      </c>
      <c r="P80" s="14" t="s">
        <v>102</v>
      </c>
      <c r="Q80" s="14" t="s">
        <v>103</v>
      </c>
      <c r="R80" s="14" t="s">
        <v>104</v>
      </c>
      <c r="S80" s="14" t="s">
        <v>105</v>
      </c>
      <c r="T80" s="14" t="s">
        <v>106</v>
      </c>
      <c r="U80" s="14" t="s">
        <v>20</v>
      </c>
    </row>
    <row r="81" spans="1:21">
      <c r="A81" s="3">
        <f>A6</f>
        <v>1</v>
      </c>
      <c r="B81" s="4">
        <f>B6</f>
        <v>44378</v>
      </c>
      <c r="C81" s="407"/>
      <c r="D81" s="5"/>
      <c r="E81" s="6">
        <v>15000</v>
      </c>
      <c r="F81" s="6">
        <v>8000</v>
      </c>
      <c r="G81" s="6">
        <v>1500</v>
      </c>
      <c r="H81" s="6">
        <v>10000</v>
      </c>
      <c r="I81" s="6">
        <v>6000</v>
      </c>
      <c r="J81" s="6"/>
      <c r="K81" s="6"/>
      <c r="L81" s="16"/>
      <c r="M81" s="16"/>
      <c r="N81" s="17"/>
      <c r="O81" s="345">
        <f>Table7910[Ret. Bus Besar]/2000</f>
        <v>0</v>
      </c>
      <c r="P81" s="345">
        <f>Table7910[Ret. Bus Sedang]/1500</f>
        <v>10</v>
      </c>
      <c r="Q81" s="346">
        <f>Table7910[Ret. Bus Kecil]/1000</f>
        <v>8</v>
      </c>
      <c r="R81" s="347">
        <f>Table7910[Ret. Angkudes/Kota]/500</f>
        <v>3</v>
      </c>
      <c r="S81" s="348">
        <f>Table7910[Ret. Parkir Spd Motor]/2000</f>
        <v>5</v>
      </c>
      <c r="T81" s="348">
        <f>Table7910[Ret. Parkir Mobil]/3000</f>
        <v>2</v>
      </c>
      <c r="U81" s="348">
        <f>Table7910[Ret. Mck]/1000</f>
        <v>0</v>
      </c>
    </row>
    <row r="82" spans="1:21">
      <c r="A82" s="3">
        <f t="shared" ref="A82:B82" si="47">A7</f>
        <v>2</v>
      </c>
      <c r="B82" s="4">
        <f t="shared" si="47"/>
        <v>44379</v>
      </c>
      <c r="D82" s="7"/>
      <c r="E82" s="8">
        <v>15000</v>
      </c>
      <c r="F82" s="8">
        <v>12000</v>
      </c>
      <c r="G82" s="8"/>
      <c r="H82" s="8">
        <v>8000</v>
      </c>
      <c r="I82" s="8">
        <v>6000</v>
      </c>
      <c r="J82" s="8"/>
      <c r="K82" s="8"/>
      <c r="L82" s="18"/>
      <c r="M82" s="18"/>
      <c r="N82" s="19"/>
      <c r="O82" s="345">
        <f>Table7910[Ret. Bus Besar]/2000</f>
        <v>0</v>
      </c>
      <c r="P82" s="345">
        <f>Table7910[Ret. Bus Sedang]/1500</f>
        <v>10</v>
      </c>
      <c r="Q82" s="346">
        <f>Table7910[Ret. Bus Kecil]/1000</f>
        <v>12</v>
      </c>
      <c r="R82" s="347">
        <f>Table7910[Ret. Angkudes/Kota]/500</f>
        <v>0</v>
      </c>
      <c r="S82" s="348">
        <f>Table7910[Ret. Parkir Spd Motor]/2000</f>
        <v>4</v>
      </c>
      <c r="T82" s="348">
        <f>Table7910[Ret. Parkir Mobil]/3000</f>
        <v>2</v>
      </c>
      <c r="U82" s="348">
        <f>Table7910[Ret. Mck]/1000</f>
        <v>0</v>
      </c>
    </row>
    <row r="83" spans="1:21">
      <c r="A83" s="3">
        <f t="shared" ref="A83:B83" si="48">A8</f>
        <v>3</v>
      </c>
      <c r="B83" s="4">
        <f t="shared" si="48"/>
        <v>44380</v>
      </c>
      <c r="D83" s="7"/>
      <c r="E83" s="8">
        <v>12000</v>
      </c>
      <c r="F83" s="8">
        <v>10000</v>
      </c>
      <c r="G83" s="8"/>
      <c r="H83" s="8">
        <v>8000</v>
      </c>
      <c r="I83" s="8">
        <v>9000</v>
      </c>
      <c r="J83" s="8"/>
      <c r="K83" s="8"/>
      <c r="L83" s="18"/>
      <c r="M83" s="18"/>
      <c r="N83" s="19"/>
      <c r="O83" s="345">
        <f>Table7910[Ret. Bus Besar]/2000</f>
        <v>0</v>
      </c>
      <c r="P83" s="345">
        <f>Table7910[Ret. Bus Sedang]/1500</f>
        <v>8</v>
      </c>
      <c r="Q83" s="346">
        <f>Table7910[Ret. Bus Kecil]/1000</f>
        <v>10</v>
      </c>
      <c r="R83" s="347">
        <f>Table7910[Ret. Angkudes/Kota]/500</f>
        <v>0</v>
      </c>
      <c r="S83" s="348">
        <f>Table7910[Ret. Parkir Spd Motor]/2000</f>
        <v>4</v>
      </c>
      <c r="T83" s="348">
        <f>Table7910[Ret. Parkir Mobil]/3000</f>
        <v>3</v>
      </c>
      <c r="U83" s="348">
        <f>Table7910[Ret. Mck]/1000</f>
        <v>0</v>
      </c>
    </row>
    <row r="84" spans="1:21">
      <c r="A84" s="3">
        <f t="shared" ref="A84:B84" si="49">A9</f>
        <v>4</v>
      </c>
      <c r="B84" s="4">
        <f t="shared" si="49"/>
        <v>44381</v>
      </c>
      <c r="D84" s="7"/>
      <c r="E84" s="8">
        <v>12000</v>
      </c>
      <c r="F84" s="8">
        <v>12000</v>
      </c>
      <c r="G84" s="8">
        <v>1500</v>
      </c>
      <c r="H84" s="8">
        <v>8000</v>
      </c>
      <c r="I84" s="8">
        <v>6000</v>
      </c>
      <c r="J84" s="8"/>
      <c r="K84" s="8"/>
      <c r="L84" s="18"/>
      <c r="M84" s="18"/>
      <c r="N84" s="19"/>
      <c r="O84" s="345">
        <f>Table7910[Ret. Bus Besar]/2000</f>
        <v>0</v>
      </c>
      <c r="P84" s="345">
        <f>Table7910[Ret. Bus Sedang]/1500</f>
        <v>8</v>
      </c>
      <c r="Q84" s="346">
        <f>Table7910[Ret. Bus Kecil]/1000</f>
        <v>12</v>
      </c>
      <c r="R84" s="347">
        <f>Table7910[Ret. Angkudes/Kota]/500</f>
        <v>3</v>
      </c>
      <c r="S84" s="348">
        <f>Table7910[Ret. Parkir Spd Motor]/2000</f>
        <v>4</v>
      </c>
      <c r="T84" s="348">
        <f>Table7910[Ret. Parkir Mobil]/3000</f>
        <v>2</v>
      </c>
      <c r="U84" s="348">
        <f>Table7910[Ret. Mck]/1000</f>
        <v>0</v>
      </c>
    </row>
    <row r="85" spans="1:21">
      <c r="A85" s="3">
        <f t="shared" ref="A85:B85" si="50">A10</f>
        <v>5</v>
      </c>
      <c r="B85" s="4">
        <f t="shared" si="50"/>
        <v>44382</v>
      </c>
      <c r="D85" s="7"/>
      <c r="E85" s="8">
        <v>3000</v>
      </c>
      <c r="F85" s="8">
        <v>2000</v>
      </c>
      <c r="G85" s="8"/>
      <c r="H85" s="8"/>
      <c r="I85" s="8">
        <v>3000</v>
      </c>
      <c r="J85" s="8"/>
      <c r="K85" s="8"/>
      <c r="L85" s="18"/>
      <c r="M85" s="18"/>
      <c r="N85" s="19"/>
      <c r="O85" s="345">
        <f>Table7910[Ret. Bus Besar]/2000</f>
        <v>0</v>
      </c>
      <c r="P85" s="345">
        <f>Table7910[Ret. Bus Sedang]/1500</f>
        <v>2</v>
      </c>
      <c r="Q85" s="346">
        <f>Table7910[Ret. Bus Kecil]/1000</f>
        <v>2</v>
      </c>
      <c r="R85" s="347">
        <f>Table7910[Ret. Angkudes/Kota]/500</f>
        <v>0</v>
      </c>
      <c r="S85" s="348">
        <f>Table7910[Ret. Parkir Spd Motor]/2000</f>
        <v>0</v>
      </c>
      <c r="T85" s="348">
        <f>Table7910[Ret. Parkir Mobil]/3000</f>
        <v>1</v>
      </c>
      <c r="U85" s="348">
        <f>Table7910[Ret. Mck]/1000</f>
        <v>0</v>
      </c>
    </row>
    <row r="86" spans="1:21">
      <c r="A86" s="3">
        <f t="shared" ref="A86:B86" si="51">A11</f>
        <v>6</v>
      </c>
      <c r="B86" s="4">
        <f t="shared" si="51"/>
        <v>44383</v>
      </c>
      <c r="D86" s="7"/>
      <c r="E86" s="8">
        <v>12000</v>
      </c>
      <c r="F86" s="8">
        <v>10000</v>
      </c>
      <c r="G86" s="8"/>
      <c r="H86" s="8">
        <v>10000</v>
      </c>
      <c r="I86" s="8">
        <v>9000</v>
      </c>
      <c r="J86" s="8"/>
      <c r="K86" s="8"/>
      <c r="L86" s="18"/>
      <c r="M86" s="18"/>
      <c r="N86" s="19"/>
      <c r="O86" s="345">
        <f>Table7910[Ret. Bus Besar]/2000</f>
        <v>0</v>
      </c>
      <c r="P86" s="345">
        <f>Table7910[Ret. Bus Sedang]/1500</f>
        <v>8</v>
      </c>
      <c r="Q86" s="346">
        <f>Table7910[Ret. Bus Kecil]/1000</f>
        <v>10</v>
      </c>
      <c r="R86" s="347">
        <f>Table7910[Ret. Angkudes/Kota]/500</f>
        <v>0</v>
      </c>
      <c r="S86" s="348">
        <f>Table7910[Ret. Parkir Spd Motor]/2000</f>
        <v>5</v>
      </c>
      <c r="T86" s="348">
        <f>Table7910[Ret. Parkir Mobil]/3000</f>
        <v>3</v>
      </c>
      <c r="U86" s="348">
        <f>Table7910[Ret. Mck]/1000</f>
        <v>0</v>
      </c>
    </row>
    <row r="87" spans="1:21">
      <c r="A87" s="3">
        <f t="shared" ref="A87:B87" si="52">A12</f>
        <v>7</v>
      </c>
      <c r="B87" s="4">
        <f t="shared" si="52"/>
        <v>44384</v>
      </c>
      <c r="D87" s="7"/>
      <c r="E87" s="8">
        <v>15000</v>
      </c>
      <c r="F87" s="8">
        <v>10000</v>
      </c>
      <c r="G87" s="8">
        <v>1500</v>
      </c>
      <c r="H87" s="8">
        <v>8000</v>
      </c>
      <c r="I87" s="8">
        <v>6000</v>
      </c>
      <c r="J87" s="8"/>
      <c r="K87" s="8"/>
      <c r="L87" s="18"/>
      <c r="M87" s="18"/>
      <c r="N87" s="19"/>
      <c r="O87" s="345">
        <f>Table7910[Ret. Bus Besar]/2000</f>
        <v>0</v>
      </c>
      <c r="P87" s="345">
        <f>Table7910[Ret. Bus Sedang]/1500</f>
        <v>10</v>
      </c>
      <c r="Q87" s="346">
        <f>Table7910[Ret. Bus Kecil]/1000</f>
        <v>10</v>
      </c>
      <c r="R87" s="347">
        <f>Table7910[Ret. Angkudes/Kota]/500</f>
        <v>3</v>
      </c>
      <c r="S87" s="348">
        <f>Table7910[Ret. Parkir Spd Motor]/2000</f>
        <v>4</v>
      </c>
      <c r="T87" s="348">
        <f>Table7910[Ret. Parkir Mobil]/3000</f>
        <v>2</v>
      </c>
      <c r="U87" s="348">
        <f>Table7910[Ret. Mck]/1000</f>
        <v>0</v>
      </c>
    </row>
    <row r="88" spans="1:21">
      <c r="A88" s="3">
        <f t="shared" ref="A88:B88" si="53">A13</f>
        <v>8</v>
      </c>
      <c r="B88" s="4">
        <f t="shared" si="53"/>
        <v>44385</v>
      </c>
      <c r="D88" s="7"/>
      <c r="E88" s="8">
        <v>15000</v>
      </c>
      <c r="F88" s="8">
        <v>12000</v>
      </c>
      <c r="G88" s="8"/>
      <c r="H88" s="8">
        <v>8000</v>
      </c>
      <c r="I88" s="8">
        <v>6000</v>
      </c>
      <c r="J88" s="8"/>
      <c r="K88" s="8"/>
      <c r="L88" s="18"/>
      <c r="M88" s="18"/>
      <c r="N88" s="19"/>
      <c r="O88" s="345">
        <f>Table7910[Ret. Bus Besar]/2000</f>
        <v>0</v>
      </c>
      <c r="P88" s="345">
        <f>Table7910[Ret. Bus Sedang]/1500</f>
        <v>10</v>
      </c>
      <c r="Q88" s="346">
        <f>Table7910[Ret. Bus Kecil]/1000</f>
        <v>12</v>
      </c>
      <c r="R88" s="347">
        <f>Table7910[Ret. Angkudes/Kota]/500</f>
        <v>0</v>
      </c>
      <c r="S88" s="348">
        <f>Table7910[Ret. Parkir Spd Motor]/2000</f>
        <v>4</v>
      </c>
      <c r="T88" s="348">
        <f>Table7910[Ret. Parkir Mobil]/3000</f>
        <v>2</v>
      </c>
      <c r="U88" s="348">
        <f>Table7910[Ret. Mck]/1000</f>
        <v>0</v>
      </c>
    </row>
    <row r="89" spans="1:21">
      <c r="A89" s="3">
        <f t="shared" ref="A89:B89" si="54">A14</f>
        <v>9</v>
      </c>
      <c r="B89" s="4">
        <f t="shared" si="54"/>
        <v>44386</v>
      </c>
      <c r="D89" s="7"/>
      <c r="E89" s="8">
        <v>12000</v>
      </c>
      <c r="F89" s="8">
        <v>12000</v>
      </c>
      <c r="G89" s="8">
        <v>1500</v>
      </c>
      <c r="H89" s="8">
        <v>8000</v>
      </c>
      <c r="I89" s="8">
        <v>6000</v>
      </c>
      <c r="J89" s="8"/>
      <c r="K89" s="8"/>
      <c r="L89" s="18"/>
      <c r="M89" s="18"/>
      <c r="N89" s="19"/>
      <c r="O89" s="345">
        <f>Table7910[Ret. Bus Besar]/2000</f>
        <v>0</v>
      </c>
      <c r="P89" s="345">
        <f>Table7910[Ret. Bus Sedang]/1500</f>
        <v>8</v>
      </c>
      <c r="Q89" s="346">
        <f>Table7910[Ret. Bus Kecil]/1000</f>
        <v>12</v>
      </c>
      <c r="R89" s="347">
        <f>Table7910[Ret. Angkudes/Kota]/500</f>
        <v>3</v>
      </c>
      <c r="S89" s="348">
        <f>Table7910[Ret. Parkir Spd Motor]/2000</f>
        <v>4</v>
      </c>
      <c r="T89" s="348">
        <f>Table7910[Ret. Parkir Mobil]/3000</f>
        <v>2</v>
      </c>
      <c r="U89" s="348">
        <f>Table7910[Ret. Mck]/1000</f>
        <v>0</v>
      </c>
    </row>
    <row r="90" spans="1:21">
      <c r="A90" s="3">
        <f t="shared" ref="A90:B90" si="55">A15</f>
        <v>10</v>
      </c>
      <c r="B90" s="4">
        <f t="shared" si="55"/>
        <v>44387</v>
      </c>
      <c r="D90" s="5"/>
      <c r="E90" s="6">
        <v>15000</v>
      </c>
      <c r="F90" s="6">
        <v>10000</v>
      </c>
      <c r="G90" s="6"/>
      <c r="H90" s="6">
        <v>8000</v>
      </c>
      <c r="I90" s="6">
        <v>6000</v>
      </c>
      <c r="J90" s="6"/>
      <c r="K90" s="6"/>
      <c r="L90" s="16"/>
      <c r="M90" s="16"/>
      <c r="N90" s="17"/>
      <c r="O90" s="345">
        <f>Table7910[Ret. Bus Besar]/2000</f>
        <v>0</v>
      </c>
      <c r="P90" s="345">
        <f>Table7910[Ret. Bus Sedang]/1500</f>
        <v>10</v>
      </c>
      <c r="Q90" s="346">
        <f>Table7910[Ret. Bus Kecil]/1000</f>
        <v>10</v>
      </c>
      <c r="R90" s="347">
        <f>Table7910[Ret. Angkudes/Kota]/500</f>
        <v>0</v>
      </c>
      <c r="S90" s="348">
        <f>Table7910[Ret. Parkir Spd Motor]/2000</f>
        <v>4</v>
      </c>
      <c r="T90" s="348">
        <f>Table7910[Ret. Parkir Mobil]/3000</f>
        <v>2</v>
      </c>
      <c r="U90" s="348">
        <f>Table7910[Ret. Mck]/1000</f>
        <v>0</v>
      </c>
    </row>
    <row r="91" spans="1:21">
      <c r="A91" s="3">
        <f t="shared" ref="A91:B91" si="56">A16</f>
        <v>11</v>
      </c>
      <c r="B91" s="4">
        <f t="shared" si="56"/>
        <v>44388</v>
      </c>
      <c r="D91" s="5"/>
      <c r="E91" s="6">
        <v>3000</v>
      </c>
      <c r="F91" s="6">
        <v>8000</v>
      </c>
      <c r="G91" s="6"/>
      <c r="H91" s="6">
        <v>10000</v>
      </c>
      <c r="I91" s="6">
        <v>9000</v>
      </c>
      <c r="J91" s="6"/>
      <c r="K91" s="6"/>
      <c r="L91" s="16"/>
      <c r="M91" s="16"/>
      <c r="N91" s="17"/>
      <c r="O91" s="345">
        <f>Table7910[Ret. Bus Besar]/2000</f>
        <v>0</v>
      </c>
      <c r="P91" s="345">
        <f>Table7910[Ret. Bus Sedang]/1500</f>
        <v>2</v>
      </c>
      <c r="Q91" s="346">
        <f>Table7910[Ret. Bus Kecil]/1000</f>
        <v>8</v>
      </c>
      <c r="R91" s="347">
        <f>Table7910[Ret. Angkudes/Kota]/500</f>
        <v>0</v>
      </c>
      <c r="S91" s="348">
        <f>Table7910[Ret. Parkir Spd Motor]/2000</f>
        <v>5</v>
      </c>
      <c r="T91" s="348">
        <f>Table7910[Ret. Parkir Mobil]/3000</f>
        <v>3</v>
      </c>
      <c r="U91" s="348">
        <f>Table7910[Ret. Mck]/1000</f>
        <v>0</v>
      </c>
    </row>
    <row r="92" spans="1:21">
      <c r="A92" s="3">
        <f t="shared" ref="A92:B92" si="57">A17</f>
        <v>12</v>
      </c>
      <c r="B92" s="4">
        <f t="shared" si="57"/>
        <v>44389</v>
      </c>
      <c r="D92" s="5"/>
      <c r="E92" s="6">
        <v>3000</v>
      </c>
      <c r="F92" s="6">
        <v>2000</v>
      </c>
      <c r="G92" s="6"/>
      <c r="H92" s="6">
        <v>2000</v>
      </c>
      <c r="I92" s="6">
        <v>3000</v>
      </c>
      <c r="J92" s="6"/>
      <c r="K92" s="6"/>
      <c r="L92" s="16"/>
      <c r="M92" s="16"/>
      <c r="N92" s="17"/>
      <c r="O92" s="345">
        <f>Table7910[Ret. Bus Besar]/2000</f>
        <v>0</v>
      </c>
      <c r="P92" s="345">
        <f>Table7910[Ret. Bus Sedang]/1500</f>
        <v>2</v>
      </c>
      <c r="Q92" s="346">
        <f>Table7910[Ret. Bus Kecil]/1000</f>
        <v>2</v>
      </c>
      <c r="R92" s="347">
        <f>Table7910[Ret. Angkudes/Kota]/500</f>
        <v>0</v>
      </c>
      <c r="S92" s="348">
        <f>Table7910[Ret. Parkir Spd Motor]/2000</f>
        <v>1</v>
      </c>
      <c r="T92" s="348">
        <f>Table7910[Ret. Parkir Mobil]/3000</f>
        <v>1</v>
      </c>
      <c r="U92" s="348">
        <f>Table7910[Ret. Mck]/1000</f>
        <v>0</v>
      </c>
    </row>
    <row r="93" spans="1:21">
      <c r="A93" s="3">
        <f t="shared" ref="A93:B93" si="58">A18</f>
        <v>13</v>
      </c>
      <c r="B93" s="4">
        <f t="shared" si="58"/>
        <v>44390</v>
      </c>
      <c r="D93" s="5"/>
      <c r="E93" s="6">
        <v>12000</v>
      </c>
      <c r="F93" s="6">
        <v>10000</v>
      </c>
      <c r="G93" s="6"/>
      <c r="H93" s="6">
        <v>8000</v>
      </c>
      <c r="I93" s="6">
        <v>9000</v>
      </c>
      <c r="J93" s="6"/>
      <c r="K93" s="6"/>
      <c r="L93" s="16"/>
      <c r="M93" s="16"/>
      <c r="N93" s="17"/>
      <c r="O93" s="345">
        <f>Table7910[Ret. Bus Besar]/2000</f>
        <v>0</v>
      </c>
      <c r="P93" s="345">
        <f>Table7910[Ret. Bus Sedang]/1500</f>
        <v>8</v>
      </c>
      <c r="Q93" s="346">
        <f>Table7910[Ret. Bus Kecil]/1000</f>
        <v>10</v>
      </c>
      <c r="R93" s="347">
        <f>Table7910[Ret. Angkudes/Kota]/500</f>
        <v>0</v>
      </c>
      <c r="S93" s="348">
        <f>Table7910[Ret. Parkir Spd Motor]/2000</f>
        <v>4</v>
      </c>
      <c r="T93" s="348">
        <f>Table7910[Ret. Parkir Mobil]/3000</f>
        <v>3</v>
      </c>
      <c r="U93" s="348">
        <f>Table7910[Ret. Mck]/1000</f>
        <v>0</v>
      </c>
    </row>
    <row r="94" spans="1:21">
      <c r="A94" s="3">
        <f t="shared" ref="A94:B94" si="59">A19</f>
        <v>14</v>
      </c>
      <c r="B94" s="4">
        <f t="shared" si="59"/>
        <v>44391</v>
      </c>
      <c r="D94" s="5"/>
      <c r="E94" s="6">
        <v>9000</v>
      </c>
      <c r="F94" s="6">
        <v>10000</v>
      </c>
      <c r="G94" s="6"/>
      <c r="H94" s="6">
        <v>10000</v>
      </c>
      <c r="I94" s="6">
        <v>6000</v>
      </c>
      <c r="J94" s="6"/>
      <c r="K94" s="6"/>
      <c r="L94" s="16"/>
      <c r="M94" s="16"/>
      <c r="N94" s="17"/>
      <c r="O94" s="345">
        <f>Table7910[Ret. Bus Besar]/2000</f>
        <v>0</v>
      </c>
      <c r="P94" s="345">
        <f>Table7910[Ret. Bus Sedang]/1500</f>
        <v>6</v>
      </c>
      <c r="Q94" s="346">
        <f>Table7910[Ret. Bus Kecil]/1000</f>
        <v>10</v>
      </c>
      <c r="R94" s="347">
        <f>Table7910[Ret. Angkudes/Kota]/500</f>
        <v>0</v>
      </c>
      <c r="S94" s="348">
        <f>Table7910[Ret. Parkir Spd Motor]/2000</f>
        <v>5</v>
      </c>
      <c r="T94" s="348">
        <f>Table7910[Ret. Parkir Mobil]/3000</f>
        <v>2</v>
      </c>
      <c r="U94" s="348">
        <f>Table7910[Ret. Mck]/1000</f>
        <v>0</v>
      </c>
    </row>
    <row r="95" spans="1:21">
      <c r="A95" s="3">
        <f t="shared" ref="A95:B95" si="60">A20</f>
        <v>15</v>
      </c>
      <c r="B95" s="4">
        <f t="shared" si="60"/>
        <v>44392</v>
      </c>
      <c r="D95" s="5"/>
      <c r="E95" s="6">
        <v>12000</v>
      </c>
      <c r="F95" s="6">
        <v>8000</v>
      </c>
      <c r="G95" s="6"/>
      <c r="H95" s="6">
        <v>10000</v>
      </c>
      <c r="I95" s="6">
        <v>6000</v>
      </c>
      <c r="J95" s="6"/>
      <c r="K95" s="6"/>
      <c r="L95" s="16"/>
      <c r="M95" s="16"/>
      <c r="N95" s="17"/>
      <c r="O95" s="345">
        <f>Table7910[Ret. Bus Besar]/2000</f>
        <v>0</v>
      </c>
      <c r="P95" s="345">
        <f>Table7910[Ret. Bus Sedang]/1500</f>
        <v>8</v>
      </c>
      <c r="Q95" s="346">
        <f>Table7910[Ret. Bus Kecil]/1000</f>
        <v>8</v>
      </c>
      <c r="R95" s="347">
        <f>Table7910[Ret. Angkudes/Kota]/500</f>
        <v>0</v>
      </c>
      <c r="S95" s="348">
        <f>Table7910[Ret. Parkir Spd Motor]/2000</f>
        <v>5</v>
      </c>
      <c r="T95" s="348">
        <f>Table7910[Ret. Parkir Mobil]/3000</f>
        <v>2</v>
      </c>
      <c r="U95" s="348">
        <f>Table7910[Ret. Mck]/1000</f>
        <v>0</v>
      </c>
    </row>
    <row r="96" spans="1:21">
      <c r="A96" s="3">
        <f t="shared" ref="A96:B96" si="61">A21</f>
        <v>16</v>
      </c>
      <c r="B96" s="4">
        <f t="shared" si="61"/>
        <v>44393</v>
      </c>
      <c r="D96" s="5"/>
      <c r="E96" s="6">
        <v>12000</v>
      </c>
      <c r="F96" s="6">
        <v>6000</v>
      </c>
      <c r="G96" s="6"/>
      <c r="H96" s="6">
        <v>8000</v>
      </c>
      <c r="I96" s="6">
        <v>9000</v>
      </c>
      <c r="J96" s="6"/>
      <c r="K96" s="6"/>
      <c r="L96" s="16"/>
      <c r="M96" s="16"/>
      <c r="N96" s="17"/>
      <c r="O96" s="345">
        <f>Table7910[Ret. Bus Besar]/2000</f>
        <v>0</v>
      </c>
      <c r="P96" s="345">
        <f>Table7910[Ret. Bus Sedang]/1500</f>
        <v>8</v>
      </c>
      <c r="Q96" s="346">
        <f>Table7910[Ret. Bus Kecil]/1000</f>
        <v>6</v>
      </c>
      <c r="R96" s="347">
        <f>Table7910[Ret. Angkudes/Kota]/500</f>
        <v>0</v>
      </c>
      <c r="S96" s="348">
        <f>Table7910[Ret. Parkir Spd Motor]/2000</f>
        <v>4</v>
      </c>
      <c r="T96" s="348">
        <f>Table7910[Ret. Parkir Mobil]/3000</f>
        <v>3</v>
      </c>
      <c r="U96" s="348">
        <f>Table7910[Ret. Mck]/1000</f>
        <v>0</v>
      </c>
    </row>
    <row r="97" spans="1:21">
      <c r="A97" s="3">
        <f t="shared" ref="A97:B97" si="62">A22</f>
        <v>17</v>
      </c>
      <c r="B97" s="4">
        <f t="shared" si="62"/>
        <v>44394</v>
      </c>
      <c r="D97" s="5"/>
      <c r="E97" s="6">
        <v>9000</v>
      </c>
      <c r="F97" s="6">
        <v>8000</v>
      </c>
      <c r="G97" s="6">
        <v>1500</v>
      </c>
      <c r="H97" s="6">
        <v>8000</v>
      </c>
      <c r="I97" s="6">
        <v>6000</v>
      </c>
      <c r="J97" s="6"/>
      <c r="K97" s="6"/>
      <c r="L97" s="16"/>
      <c r="M97" s="16"/>
      <c r="N97" s="17"/>
      <c r="O97" s="345">
        <f>Table7910[Ret. Bus Besar]/2000</f>
        <v>0</v>
      </c>
      <c r="P97" s="345">
        <f>Table7910[Ret. Bus Sedang]/1500</f>
        <v>6</v>
      </c>
      <c r="Q97" s="346">
        <f>Table7910[Ret. Bus Kecil]/1000</f>
        <v>8</v>
      </c>
      <c r="R97" s="347">
        <f>Table7910[Ret. Angkudes/Kota]/500</f>
        <v>3</v>
      </c>
      <c r="S97" s="348">
        <f>Table7910[Ret. Parkir Spd Motor]/2000</f>
        <v>4</v>
      </c>
      <c r="T97" s="348">
        <f>Table7910[Ret. Parkir Mobil]/3000</f>
        <v>2</v>
      </c>
      <c r="U97" s="348">
        <f>Table7910[Ret. Mck]/1000</f>
        <v>0</v>
      </c>
    </row>
    <row r="98" spans="1:21">
      <c r="A98" s="3">
        <f t="shared" ref="A98:B98" si="63">A23</f>
        <v>18</v>
      </c>
      <c r="B98" s="4">
        <f t="shared" si="63"/>
        <v>44395</v>
      </c>
      <c r="D98" s="5"/>
      <c r="E98" s="6">
        <v>6000</v>
      </c>
      <c r="F98" s="6">
        <v>8000</v>
      </c>
      <c r="G98" s="6"/>
      <c r="H98" s="6">
        <v>10000</v>
      </c>
      <c r="I98" s="6">
        <v>6000</v>
      </c>
      <c r="J98" s="6"/>
      <c r="K98" s="6"/>
      <c r="L98" s="16"/>
      <c r="M98" s="16"/>
      <c r="N98" s="17"/>
      <c r="O98" s="345">
        <f>Table7910[Ret. Bus Besar]/2000</f>
        <v>0</v>
      </c>
      <c r="P98" s="345">
        <f>Table7910[Ret. Bus Sedang]/1500</f>
        <v>4</v>
      </c>
      <c r="Q98" s="346">
        <f>Table7910[Ret. Bus Kecil]/1000</f>
        <v>8</v>
      </c>
      <c r="R98" s="347">
        <f>Table7910[Ret. Angkudes/Kota]/500</f>
        <v>0</v>
      </c>
      <c r="S98" s="348">
        <f>Table7910[Ret. Parkir Spd Motor]/2000</f>
        <v>5</v>
      </c>
      <c r="T98" s="348">
        <f>Table7910[Ret. Parkir Mobil]/3000</f>
        <v>2</v>
      </c>
      <c r="U98" s="348">
        <f>Table7910[Ret. Mck]/1000</f>
        <v>0</v>
      </c>
    </row>
    <row r="99" spans="1:21">
      <c r="A99" s="3">
        <f t="shared" ref="A99:B99" si="64">A24</f>
        <v>19</v>
      </c>
      <c r="B99" s="4">
        <f t="shared" si="64"/>
        <v>44396</v>
      </c>
      <c r="D99" s="5"/>
      <c r="E99" s="6">
        <v>9000</v>
      </c>
      <c r="F99" s="6">
        <v>6000</v>
      </c>
      <c r="G99" s="6"/>
      <c r="H99" s="6">
        <v>8000</v>
      </c>
      <c r="I99" s="6">
        <v>6000</v>
      </c>
      <c r="J99" s="6"/>
      <c r="K99" s="6"/>
      <c r="L99" s="16"/>
      <c r="M99" s="16"/>
      <c r="N99" s="17"/>
      <c r="O99" s="345">
        <f>Table7910[Ret. Bus Besar]/2000</f>
        <v>0</v>
      </c>
      <c r="P99" s="345">
        <f>Table7910[Ret. Bus Sedang]/1500</f>
        <v>6</v>
      </c>
      <c r="Q99" s="346">
        <f>Table7910[Ret. Bus Kecil]/1000</f>
        <v>6</v>
      </c>
      <c r="R99" s="347">
        <f>Table7910[Ret. Angkudes/Kota]/500</f>
        <v>0</v>
      </c>
      <c r="S99" s="348">
        <f>Table7910[Ret. Parkir Spd Motor]/2000</f>
        <v>4</v>
      </c>
      <c r="T99" s="348">
        <f>Table7910[Ret. Parkir Mobil]/3000</f>
        <v>2</v>
      </c>
      <c r="U99" s="348">
        <f>Table7910[Ret. Mck]/1000</f>
        <v>0</v>
      </c>
    </row>
    <row r="100" spans="1:21">
      <c r="A100" s="3">
        <f t="shared" ref="A100:B100" si="65">A25</f>
        <v>20</v>
      </c>
      <c r="B100" s="4">
        <f t="shared" si="65"/>
        <v>44397</v>
      </c>
      <c r="D100" s="5"/>
      <c r="E100" s="6">
        <v>3000</v>
      </c>
      <c r="F100" s="6">
        <v>2000</v>
      </c>
      <c r="G100" s="6"/>
      <c r="H100" s="6">
        <v>2000</v>
      </c>
      <c r="I100" s="6"/>
      <c r="J100" s="6"/>
      <c r="K100" s="6"/>
      <c r="L100" s="16"/>
      <c r="M100" s="16"/>
      <c r="N100" s="17"/>
      <c r="O100" s="345">
        <f>Table7910[Ret. Bus Besar]/2000</f>
        <v>0</v>
      </c>
      <c r="P100" s="345">
        <f>Table7910[Ret. Bus Sedang]/1500</f>
        <v>2</v>
      </c>
      <c r="Q100" s="346">
        <f>Table7910[Ret. Bus Kecil]/1000</f>
        <v>2</v>
      </c>
      <c r="R100" s="347">
        <f>Table7910[Ret. Angkudes/Kota]/500</f>
        <v>0</v>
      </c>
      <c r="S100" s="348">
        <f>Table7910[Ret. Parkir Spd Motor]/2000</f>
        <v>1</v>
      </c>
      <c r="T100" s="348">
        <f>Table7910[Ret. Parkir Mobil]/3000</f>
        <v>0</v>
      </c>
      <c r="U100" s="348">
        <f>Table7910[Ret. Mck]/1000</f>
        <v>0</v>
      </c>
    </row>
    <row r="101" spans="1:21">
      <c r="A101" s="3">
        <f t="shared" ref="A101:B101" si="66">A26</f>
        <v>21</v>
      </c>
      <c r="B101" s="4">
        <f t="shared" si="66"/>
        <v>44398</v>
      </c>
      <c r="D101" s="5"/>
      <c r="E101" s="6">
        <v>6000</v>
      </c>
      <c r="F101" s="6">
        <v>6000</v>
      </c>
      <c r="G101" s="6">
        <v>1500</v>
      </c>
      <c r="H101" s="6">
        <v>4000</v>
      </c>
      <c r="I101" s="6">
        <v>6000</v>
      </c>
      <c r="J101" s="6"/>
      <c r="K101" s="6"/>
      <c r="L101" s="16"/>
      <c r="M101" s="16"/>
      <c r="N101" s="17"/>
      <c r="O101" s="345">
        <f>Table7910[Ret. Bus Besar]/2000</f>
        <v>0</v>
      </c>
      <c r="P101" s="345">
        <f>Table7910[Ret. Bus Sedang]/1500</f>
        <v>4</v>
      </c>
      <c r="Q101" s="346">
        <f>Table7910[Ret. Bus Kecil]/1000</f>
        <v>6</v>
      </c>
      <c r="R101" s="347">
        <f>Table7910[Ret. Angkudes/Kota]/500</f>
        <v>3</v>
      </c>
      <c r="S101" s="348">
        <f>Table7910[Ret. Parkir Spd Motor]/2000</f>
        <v>2</v>
      </c>
      <c r="T101" s="348">
        <f>Table7910[Ret. Parkir Mobil]/3000</f>
        <v>2</v>
      </c>
      <c r="U101" s="348">
        <f>Table7910[Ret. Mck]/1000</f>
        <v>0</v>
      </c>
    </row>
    <row r="102" spans="1:21">
      <c r="A102" s="3">
        <f t="shared" ref="A102:B102" si="67">A27</f>
        <v>22</v>
      </c>
      <c r="B102" s="4">
        <f t="shared" si="67"/>
        <v>44399</v>
      </c>
      <c r="D102" s="5"/>
      <c r="E102" s="6">
        <v>9000</v>
      </c>
      <c r="F102" s="6">
        <v>8000</v>
      </c>
      <c r="G102" s="6"/>
      <c r="H102" s="6">
        <v>6000</v>
      </c>
      <c r="I102" s="6">
        <v>6000</v>
      </c>
      <c r="J102" s="6"/>
      <c r="K102" s="6"/>
      <c r="L102" s="16"/>
      <c r="M102" s="16"/>
      <c r="N102" s="17"/>
      <c r="O102" s="345">
        <f>Table7910[Ret. Bus Besar]/2000</f>
        <v>0</v>
      </c>
      <c r="P102" s="345">
        <f>Table7910[Ret. Bus Sedang]/1500</f>
        <v>6</v>
      </c>
      <c r="Q102" s="346">
        <f>Table7910[Ret. Bus Kecil]/1000</f>
        <v>8</v>
      </c>
      <c r="R102" s="347">
        <f>Table7910[Ret. Angkudes/Kota]/500</f>
        <v>0</v>
      </c>
      <c r="S102" s="348">
        <f>Table7910[Ret. Parkir Spd Motor]/2000</f>
        <v>3</v>
      </c>
      <c r="T102" s="348">
        <f>Table7910[Ret. Parkir Mobil]/3000</f>
        <v>2</v>
      </c>
      <c r="U102" s="348">
        <f>Table7910[Ret. Mck]/1000</f>
        <v>0</v>
      </c>
    </row>
    <row r="103" spans="1:21">
      <c r="A103" s="3">
        <f t="shared" ref="A103:B103" si="68">A28</f>
        <v>23</v>
      </c>
      <c r="B103" s="4">
        <f t="shared" si="68"/>
        <v>44400</v>
      </c>
      <c r="D103" s="5"/>
      <c r="E103" s="6">
        <v>9000</v>
      </c>
      <c r="F103" s="6">
        <v>8000</v>
      </c>
      <c r="G103" s="6"/>
      <c r="H103" s="6">
        <v>4000</v>
      </c>
      <c r="I103" s="6">
        <v>6000</v>
      </c>
      <c r="J103" s="6"/>
      <c r="K103" s="6"/>
      <c r="L103" s="16"/>
      <c r="M103" s="16"/>
      <c r="N103" s="17"/>
      <c r="O103" s="345">
        <f>Table7910[Ret. Bus Besar]/2000</f>
        <v>0</v>
      </c>
      <c r="P103" s="345">
        <f>Table7910[Ret. Bus Sedang]/1500</f>
        <v>6</v>
      </c>
      <c r="Q103" s="346">
        <f>Table7910[Ret. Bus Kecil]/1000</f>
        <v>8</v>
      </c>
      <c r="R103" s="347">
        <f>Table7910[Ret. Angkudes/Kota]/500</f>
        <v>0</v>
      </c>
      <c r="S103" s="348">
        <f>Table7910[Ret. Parkir Spd Motor]/2000</f>
        <v>2</v>
      </c>
      <c r="T103" s="348">
        <f>Table7910[Ret. Parkir Mobil]/3000</f>
        <v>2</v>
      </c>
      <c r="U103" s="348">
        <f>Table7910[Ret. Mck]/1000</f>
        <v>0</v>
      </c>
    </row>
    <row r="104" spans="1:21">
      <c r="A104" s="3">
        <f t="shared" ref="A104:B104" si="69">A29</f>
        <v>24</v>
      </c>
      <c r="B104" s="4">
        <f t="shared" si="69"/>
        <v>44401</v>
      </c>
      <c r="D104" s="5"/>
      <c r="E104" s="6">
        <v>9000</v>
      </c>
      <c r="F104" s="6">
        <v>10000</v>
      </c>
      <c r="G104" s="6"/>
      <c r="H104" s="6">
        <v>6000</v>
      </c>
      <c r="I104" s="6">
        <v>6000</v>
      </c>
      <c r="J104" s="6"/>
      <c r="K104" s="6"/>
      <c r="L104" s="16"/>
      <c r="M104" s="16"/>
      <c r="N104" s="17"/>
      <c r="O104" s="345">
        <f>Table7910[Ret. Bus Besar]/2000</f>
        <v>0</v>
      </c>
      <c r="P104" s="345">
        <f>Table7910[Ret. Bus Sedang]/1500</f>
        <v>6</v>
      </c>
      <c r="Q104" s="346">
        <f>Table7910[Ret. Bus Kecil]/1000</f>
        <v>10</v>
      </c>
      <c r="R104" s="347">
        <f>Table7910[Ret. Angkudes/Kota]/500</f>
        <v>0</v>
      </c>
      <c r="S104" s="348">
        <f>Table7910[Ret. Parkir Spd Motor]/2000</f>
        <v>3</v>
      </c>
      <c r="T104" s="348">
        <f>Table7910[Ret. Parkir Mobil]/3000</f>
        <v>2</v>
      </c>
      <c r="U104" s="348">
        <f>Table7910[Ret. Mck]/1000</f>
        <v>0</v>
      </c>
    </row>
    <row r="105" spans="1:21">
      <c r="A105" s="3">
        <f t="shared" ref="A105:B105" si="70">A30</f>
        <v>25</v>
      </c>
      <c r="B105" s="4">
        <f t="shared" si="70"/>
        <v>44402</v>
      </c>
      <c r="D105" s="5"/>
      <c r="E105" s="6">
        <v>9000</v>
      </c>
      <c r="F105" s="6">
        <v>6000</v>
      </c>
      <c r="G105" s="6"/>
      <c r="H105" s="6">
        <v>8000</v>
      </c>
      <c r="I105" s="6">
        <v>9000</v>
      </c>
      <c r="J105" s="6"/>
      <c r="K105" s="6"/>
      <c r="L105" s="16"/>
      <c r="M105" s="16"/>
      <c r="N105" s="17"/>
      <c r="O105" s="345">
        <f>Table7910[Ret. Bus Besar]/2000</f>
        <v>0</v>
      </c>
      <c r="P105" s="345">
        <f>Table7910[Ret. Bus Sedang]/1500</f>
        <v>6</v>
      </c>
      <c r="Q105" s="346">
        <f>Table7910[Ret. Bus Kecil]/1000</f>
        <v>6</v>
      </c>
      <c r="R105" s="347">
        <f>Table7910[Ret. Angkudes/Kota]/500</f>
        <v>0</v>
      </c>
      <c r="S105" s="348">
        <f>Table7910[Ret. Parkir Spd Motor]/2000</f>
        <v>4</v>
      </c>
      <c r="T105" s="348">
        <f>Table7910[Ret. Parkir Mobil]/3000</f>
        <v>3</v>
      </c>
      <c r="U105" s="348">
        <f>Table7910[Ret. Mck]/1000</f>
        <v>0</v>
      </c>
    </row>
    <row r="106" spans="1:21">
      <c r="A106" s="3">
        <f t="shared" ref="A106:B106" si="71">A31</f>
        <v>26</v>
      </c>
      <c r="B106" s="4">
        <f t="shared" si="71"/>
        <v>44403</v>
      </c>
      <c r="D106" s="5"/>
      <c r="E106" s="6">
        <v>12000</v>
      </c>
      <c r="F106" s="6">
        <v>4000</v>
      </c>
      <c r="G106" s="6"/>
      <c r="H106" s="6">
        <v>8000</v>
      </c>
      <c r="I106" s="6">
        <v>6000</v>
      </c>
      <c r="J106" s="6"/>
      <c r="K106" s="6"/>
      <c r="L106" s="16"/>
      <c r="M106" s="16"/>
      <c r="N106" s="17"/>
      <c r="O106" s="345">
        <f>Table7910[Ret. Bus Besar]/2000</f>
        <v>0</v>
      </c>
      <c r="P106" s="345">
        <f>Table7910[Ret. Bus Sedang]/1500</f>
        <v>8</v>
      </c>
      <c r="Q106" s="346">
        <f>Table7910[Ret. Bus Kecil]/1000</f>
        <v>4</v>
      </c>
      <c r="R106" s="347">
        <f>Table7910[Ret. Angkudes/Kota]/500</f>
        <v>0</v>
      </c>
      <c r="S106" s="348">
        <f>Table7910[Ret. Parkir Spd Motor]/2000</f>
        <v>4</v>
      </c>
      <c r="T106" s="348">
        <f>Table7910[Ret. Parkir Mobil]/3000</f>
        <v>2</v>
      </c>
      <c r="U106" s="348">
        <f>Table7910[Ret. Mck]/1000</f>
        <v>0</v>
      </c>
    </row>
    <row r="107" spans="1:21">
      <c r="A107" s="3">
        <f t="shared" ref="A107:B107" si="72">A32</f>
        <v>27</v>
      </c>
      <c r="B107" s="4">
        <f t="shared" si="72"/>
        <v>44404</v>
      </c>
      <c r="D107" s="5"/>
      <c r="E107" s="6">
        <v>9000</v>
      </c>
      <c r="F107" s="6">
        <v>4000</v>
      </c>
      <c r="G107" s="6"/>
      <c r="H107" s="6">
        <v>10000</v>
      </c>
      <c r="I107" s="6">
        <v>6000</v>
      </c>
      <c r="J107" s="6"/>
      <c r="K107" s="6"/>
      <c r="L107" s="16"/>
      <c r="M107" s="16"/>
      <c r="N107" s="17"/>
      <c r="O107" s="345">
        <f>Table7910[Ret. Bus Besar]/2000</f>
        <v>0</v>
      </c>
      <c r="P107" s="345">
        <f>Table7910[Ret. Bus Sedang]/1500</f>
        <v>6</v>
      </c>
      <c r="Q107" s="346">
        <f>Table7910[Ret. Bus Kecil]/1000</f>
        <v>4</v>
      </c>
      <c r="R107" s="347">
        <f>Table7910[Ret. Angkudes/Kota]/500</f>
        <v>0</v>
      </c>
      <c r="S107" s="348">
        <f>Table7910[Ret. Parkir Spd Motor]/2000</f>
        <v>5</v>
      </c>
      <c r="T107" s="348">
        <f>Table7910[Ret. Parkir Mobil]/3000</f>
        <v>2</v>
      </c>
      <c r="U107" s="348">
        <f>Table7910[Ret. Mck]/1000</f>
        <v>0</v>
      </c>
    </row>
    <row r="108" spans="1:21">
      <c r="A108" s="3">
        <f t="shared" ref="A108:B108" si="73">A33</f>
        <v>28</v>
      </c>
      <c r="B108" s="4">
        <f t="shared" si="73"/>
        <v>44405</v>
      </c>
      <c r="D108" s="9"/>
      <c r="E108" s="10">
        <v>9000</v>
      </c>
      <c r="F108" s="10">
        <v>6000</v>
      </c>
      <c r="G108" s="10">
        <v>1500</v>
      </c>
      <c r="H108" s="10">
        <v>6000</v>
      </c>
      <c r="I108" s="10">
        <v>6000</v>
      </c>
      <c r="J108" s="10"/>
      <c r="K108" s="10"/>
      <c r="L108" s="20"/>
      <c r="M108" s="20"/>
      <c r="N108" s="21"/>
      <c r="O108" s="345">
        <f>Table7910[Ret. Bus Besar]/2000</f>
        <v>0</v>
      </c>
      <c r="P108" s="345">
        <f>Table7910[Ret. Bus Sedang]/1500</f>
        <v>6</v>
      </c>
      <c r="Q108" s="346">
        <f>Table7910[Ret. Bus Kecil]/1000</f>
        <v>6</v>
      </c>
      <c r="R108" s="347">
        <f>Table7910[Ret. Angkudes/Kota]/500</f>
        <v>3</v>
      </c>
      <c r="S108" s="348">
        <f>Table7910[Ret. Parkir Spd Motor]/2000</f>
        <v>3</v>
      </c>
      <c r="T108" s="348">
        <f>Table7910[Ret. Parkir Mobil]/3000</f>
        <v>2</v>
      </c>
      <c r="U108" s="348">
        <f>Table7910[Ret. Mck]/1000</f>
        <v>0</v>
      </c>
    </row>
    <row r="109" spans="1:21">
      <c r="A109" s="3">
        <f t="shared" ref="A109:B109" si="74">A34</f>
        <v>29</v>
      </c>
      <c r="B109" s="4">
        <f t="shared" si="74"/>
        <v>44406</v>
      </c>
      <c r="D109" s="5"/>
      <c r="E109" s="6">
        <v>9000</v>
      </c>
      <c r="F109" s="6">
        <v>8000</v>
      </c>
      <c r="G109" s="6"/>
      <c r="H109" s="6">
        <v>8000</v>
      </c>
      <c r="I109" s="6">
        <v>6000</v>
      </c>
      <c r="J109" s="6"/>
      <c r="K109" s="6"/>
      <c r="L109" s="16"/>
      <c r="M109" s="16"/>
      <c r="N109" s="17"/>
      <c r="O109" s="345">
        <f>Table7910[Ret. Bus Besar]/2000</f>
        <v>0</v>
      </c>
      <c r="P109" s="345">
        <f>Table7910[Ret. Bus Sedang]/1500</f>
        <v>6</v>
      </c>
      <c r="Q109" s="346">
        <f>Table7910[Ret. Bus Kecil]/1000</f>
        <v>8</v>
      </c>
      <c r="R109" s="347">
        <f>Table7910[Ret. Angkudes/Kota]/500</f>
        <v>0</v>
      </c>
      <c r="S109" s="348">
        <f>Table7910[Ret. Parkir Spd Motor]/2000</f>
        <v>4</v>
      </c>
      <c r="T109" s="348">
        <f>Table7910[Ret. Parkir Mobil]/3000</f>
        <v>2</v>
      </c>
      <c r="U109" s="348">
        <f>Table7910[Ret. Mck]/1000</f>
        <v>0</v>
      </c>
    </row>
    <row r="110" spans="1:21">
      <c r="A110" s="3">
        <f t="shared" ref="A110:B111" si="75">A35</f>
        <v>30</v>
      </c>
      <c r="B110" s="4">
        <f t="shared" si="75"/>
        <v>44407</v>
      </c>
      <c r="D110" s="9"/>
      <c r="E110" s="10">
        <v>12000</v>
      </c>
      <c r="F110" s="10">
        <v>6000</v>
      </c>
      <c r="G110" s="10"/>
      <c r="H110" s="10">
        <v>6000</v>
      </c>
      <c r="I110" s="10">
        <v>6000</v>
      </c>
      <c r="J110" s="10"/>
      <c r="K110" s="10"/>
      <c r="L110" s="20"/>
      <c r="M110" s="20"/>
      <c r="N110" s="21"/>
      <c r="O110" s="345">
        <f>Table7910[Ret. Bus Besar]/2000</f>
        <v>0</v>
      </c>
      <c r="P110" s="345">
        <f>Table7910[Ret. Bus Sedang]/1500</f>
        <v>8</v>
      </c>
      <c r="Q110" s="346">
        <f>Table7910[Ret. Bus Kecil]/1000</f>
        <v>6</v>
      </c>
      <c r="R110" s="347">
        <f>Table7910[Ret. Angkudes/Kota]/500</f>
        <v>0</v>
      </c>
      <c r="S110" s="348">
        <f>Table7910[Ret. Parkir Spd Motor]/2000</f>
        <v>3</v>
      </c>
      <c r="T110" s="348">
        <f>Table7910[Ret. Parkir Mobil]/3000</f>
        <v>2</v>
      </c>
      <c r="U110" s="348">
        <f>Table7910[Ret. Mck]/1000</f>
        <v>0</v>
      </c>
    </row>
    <row r="111" spans="1:21">
      <c r="A111" s="3">
        <f t="shared" si="75"/>
        <v>31</v>
      </c>
      <c r="B111" s="4">
        <f t="shared" si="75"/>
        <v>44408</v>
      </c>
      <c r="D111" s="9"/>
      <c r="E111" s="10">
        <v>9000</v>
      </c>
      <c r="F111" s="10">
        <v>8000</v>
      </c>
      <c r="G111" s="10"/>
      <c r="H111" s="10">
        <v>6000</v>
      </c>
      <c r="I111" s="10">
        <v>6000</v>
      </c>
      <c r="J111" s="10"/>
      <c r="K111" s="10"/>
      <c r="L111" s="20"/>
      <c r="M111" s="20"/>
      <c r="N111" s="21"/>
      <c r="O111" s="345">
        <f>Table7910[Ret. Bus Besar]/2000</f>
        <v>0</v>
      </c>
      <c r="P111" s="345">
        <f>Table7910[Ret. Bus Sedang]/1500</f>
        <v>6</v>
      </c>
      <c r="Q111" s="346">
        <f>Table7910[Ret. Bus Kecil]/1000</f>
        <v>8</v>
      </c>
      <c r="R111" s="347">
        <f>Table7910[Ret. Angkudes/Kota]/500</f>
        <v>0</v>
      </c>
      <c r="S111" s="348">
        <f>Table7910[Ret. Parkir Spd Motor]/2000</f>
        <v>3</v>
      </c>
      <c r="T111" s="348">
        <f>Table7910[Ret. Parkir Mobil]/3000</f>
        <v>2</v>
      </c>
      <c r="U111" s="348">
        <f>Table7910[Ret. Mck]/1000</f>
        <v>0</v>
      </c>
    </row>
    <row r="112" spans="1:21">
      <c r="A112" s="403" t="s">
        <v>9</v>
      </c>
      <c r="B112" s="403"/>
      <c r="C112" s="22"/>
      <c r="D112" s="23">
        <f>SUM(D81:D111)</f>
        <v>0</v>
      </c>
      <c r="E112" s="23">
        <f t="shared" ref="E112" si="76">SUM(E81:E111)</f>
        <v>306000</v>
      </c>
      <c r="F112" s="23">
        <f t="shared" ref="F112" si="77">SUM(F81:F111)</f>
        <v>240000</v>
      </c>
      <c r="G112" s="23">
        <f t="shared" ref="G112" si="78">SUM(G81:G111)</f>
        <v>10500</v>
      </c>
      <c r="H112" s="23">
        <f t="shared" ref="H112" si="79">SUM(H81:H111)</f>
        <v>224000</v>
      </c>
      <c r="I112" s="23">
        <f t="shared" ref="I112" si="80">SUM(I81:I111)</f>
        <v>192000</v>
      </c>
      <c r="J112" s="23">
        <f t="shared" ref="J112" si="81">SUM(J81:J111)</f>
        <v>0</v>
      </c>
      <c r="K112" s="23">
        <f t="shared" ref="K112" si="82">SUM(K81:K111)</f>
        <v>0</v>
      </c>
      <c r="L112" s="23">
        <f t="shared" ref="L112" si="83">SUM(L81:L111)</f>
        <v>0</v>
      </c>
      <c r="M112" s="23">
        <f t="shared" ref="M112" si="84">SUM(M81:M111)</f>
        <v>0</v>
      </c>
      <c r="N112" s="23">
        <f t="shared" ref="N112" si="85">SUM(N81:N111)</f>
        <v>0</v>
      </c>
      <c r="O112" s="337">
        <f t="shared" ref="O112" si="86">SUM(O81:O111)</f>
        <v>0</v>
      </c>
      <c r="P112" s="337">
        <f t="shared" ref="P112" si="87">SUM(P81:P111)</f>
        <v>204</v>
      </c>
      <c r="Q112" s="337">
        <f t="shared" ref="Q112" si="88">SUM(Q81:Q111)</f>
        <v>240</v>
      </c>
      <c r="R112" s="337">
        <f t="shared" ref="R112" si="89">SUM(R81:R111)</f>
        <v>21</v>
      </c>
      <c r="S112" s="337">
        <f t="shared" ref="S112" si="90">SUM(S81:S111)</f>
        <v>112</v>
      </c>
      <c r="T112" s="337">
        <f t="shared" ref="T112" si="91">SUM(T81:T111)</f>
        <v>64</v>
      </c>
      <c r="U112" s="337">
        <f t="shared" ref="U112" si="92">SUM(U81:U111)</f>
        <v>0</v>
      </c>
    </row>
    <row r="113" spans="1:21" ht="15.75">
      <c r="A113" s="394" t="s">
        <v>10</v>
      </c>
      <c r="B113" s="394"/>
      <c r="C113" s="394"/>
      <c r="D113" s="394"/>
      <c r="E113" s="394"/>
      <c r="F113" s="394"/>
      <c r="G113" s="394"/>
      <c r="H113" s="394"/>
      <c r="I113" s="394"/>
      <c r="J113" s="394"/>
      <c r="K113" s="394"/>
      <c r="L113" s="394"/>
      <c r="M113" s="394"/>
      <c r="N113" s="394"/>
      <c r="O113" s="394"/>
      <c r="P113" s="394"/>
      <c r="Q113" s="394"/>
      <c r="R113" s="394"/>
      <c r="S113" s="394"/>
      <c r="T113" s="394"/>
      <c r="U113" s="394"/>
    </row>
    <row r="114" spans="1:21" ht="15.75">
      <c r="A114" s="394" t="s">
        <v>36</v>
      </c>
      <c r="B114" s="394"/>
      <c r="C114" s="394"/>
      <c r="D114" s="394"/>
      <c r="E114" s="394"/>
      <c r="F114" s="394"/>
      <c r="G114" s="394"/>
      <c r="H114" s="394"/>
      <c r="I114" s="394"/>
      <c r="J114" s="394"/>
      <c r="K114" s="394"/>
      <c r="L114" s="394"/>
      <c r="M114" s="394"/>
      <c r="N114" s="394"/>
      <c r="O114" s="394"/>
      <c r="P114" s="394"/>
      <c r="Q114" s="394"/>
      <c r="R114" s="394"/>
      <c r="S114" s="394"/>
      <c r="T114" s="394"/>
      <c r="U114" s="394"/>
    </row>
    <row r="115" spans="1:21" ht="15.75">
      <c r="A115" s="396" t="str">
        <f>A3</f>
        <v>BULAN      : JULI 2021</v>
      </c>
      <c r="B115" s="396"/>
      <c r="C115" s="396"/>
      <c r="D115" s="396"/>
      <c r="E115" s="396"/>
      <c r="F115" s="396"/>
      <c r="G115" s="396"/>
      <c r="H115" s="396"/>
      <c r="I115" s="396"/>
      <c r="J115" s="396"/>
      <c r="K115" s="396"/>
      <c r="L115" s="396"/>
      <c r="M115" s="396"/>
      <c r="N115" s="396"/>
      <c r="O115" s="396"/>
      <c r="P115" s="396"/>
      <c r="Q115" s="396"/>
      <c r="R115" s="396"/>
      <c r="S115" s="396"/>
      <c r="T115" s="396"/>
      <c r="U115" s="396"/>
    </row>
    <row r="116" spans="1:21" ht="52.5" customHeight="1">
      <c r="A116" s="406" t="s">
        <v>13</v>
      </c>
      <c r="B116" s="406" t="s">
        <v>14</v>
      </c>
      <c r="C116" s="397" t="s">
        <v>86</v>
      </c>
      <c r="D116" s="398"/>
      <c r="E116" s="398"/>
      <c r="F116" s="398"/>
      <c r="G116" s="398"/>
      <c r="H116" s="399" t="s">
        <v>87</v>
      </c>
      <c r="I116" s="400"/>
      <c r="J116" s="401"/>
      <c r="K116" s="13" t="s">
        <v>88</v>
      </c>
      <c r="L116" s="398" t="s">
        <v>88</v>
      </c>
      <c r="M116" s="398"/>
      <c r="N116" s="398"/>
      <c r="O116" s="397" t="s">
        <v>89</v>
      </c>
      <c r="P116" s="397"/>
      <c r="Q116" s="397"/>
      <c r="R116" s="397"/>
      <c r="S116" s="397"/>
      <c r="T116" s="397"/>
      <c r="U116" s="397"/>
    </row>
    <row r="117" spans="1:21" ht="36">
      <c r="A117" s="406"/>
      <c r="B117" s="406"/>
      <c r="C117" s="407" t="s">
        <v>90</v>
      </c>
      <c r="D117" s="2" t="s">
        <v>91</v>
      </c>
      <c r="E117" s="1" t="s">
        <v>92</v>
      </c>
      <c r="F117" s="1" t="s">
        <v>93</v>
      </c>
      <c r="G117" s="1" t="s">
        <v>94</v>
      </c>
      <c r="H117" s="1" t="s">
        <v>95</v>
      </c>
      <c r="I117" s="1" t="s">
        <v>96</v>
      </c>
      <c r="J117" s="1" t="s">
        <v>97</v>
      </c>
      <c r="K117" s="14" t="s">
        <v>98</v>
      </c>
      <c r="L117" s="1" t="s">
        <v>99</v>
      </c>
      <c r="M117" s="1" t="s">
        <v>100</v>
      </c>
      <c r="N117" s="15" t="s">
        <v>54</v>
      </c>
      <c r="O117" s="14" t="s">
        <v>101</v>
      </c>
      <c r="P117" s="14" t="s">
        <v>102</v>
      </c>
      <c r="Q117" s="14" t="s">
        <v>103</v>
      </c>
      <c r="R117" s="14" t="s">
        <v>104</v>
      </c>
      <c r="S117" s="14" t="s">
        <v>105</v>
      </c>
      <c r="T117" s="14" t="s">
        <v>106</v>
      </c>
      <c r="U117" s="14" t="s">
        <v>20</v>
      </c>
    </row>
    <row r="118" spans="1:21">
      <c r="A118" s="3">
        <f>A6</f>
        <v>1</v>
      </c>
      <c r="B118" s="4">
        <f>B6</f>
        <v>44378</v>
      </c>
      <c r="C118" s="407"/>
      <c r="D118" s="5">
        <v>6000</v>
      </c>
      <c r="E118" s="6">
        <v>36000</v>
      </c>
      <c r="F118" s="6"/>
      <c r="G118" s="6">
        <v>9000</v>
      </c>
      <c r="H118" s="6"/>
      <c r="I118" s="6"/>
      <c r="J118" s="6"/>
      <c r="K118" s="6"/>
      <c r="L118" s="16"/>
      <c r="M118" s="16"/>
      <c r="N118" s="17"/>
      <c r="O118" s="345">
        <f>Table7911[Ret. Bus Besar]/2000</f>
        <v>3</v>
      </c>
      <c r="P118" s="345">
        <f>Table7911[Ret. Bus Sedang]/1500</f>
        <v>24</v>
      </c>
      <c r="Q118" s="346">
        <f>Table7911[Ret. Bus Kecil]/1000</f>
        <v>0</v>
      </c>
      <c r="R118" s="347">
        <f>Table7911[Ret. Angkudes/Kota]/500</f>
        <v>18</v>
      </c>
      <c r="S118" s="348">
        <f>Table7911[Ret. Parkir Spd Motor]/2000</f>
        <v>0</v>
      </c>
      <c r="T118" s="348">
        <f>Table7911[Ret. Parkir Mobil]/3000</f>
        <v>0</v>
      </c>
      <c r="U118" s="348">
        <f>Table7911[Ret. Mck]/1000</f>
        <v>0</v>
      </c>
    </row>
    <row r="119" spans="1:21">
      <c r="A119" s="3">
        <f t="shared" ref="A119:B119" si="93">A7</f>
        <v>2</v>
      </c>
      <c r="B119" s="4">
        <f t="shared" si="93"/>
        <v>44379</v>
      </c>
      <c r="D119" s="7">
        <v>8000</v>
      </c>
      <c r="E119" s="8">
        <v>39000</v>
      </c>
      <c r="F119" s="8"/>
      <c r="G119" s="8">
        <v>9000</v>
      </c>
      <c r="H119" s="8"/>
      <c r="I119" s="8"/>
      <c r="J119" s="8"/>
      <c r="K119" s="8"/>
      <c r="L119" s="18"/>
      <c r="M119" s="18"/>
      <c r="N119" s="19"/>
      <c r="O119" s="345">
        <f>Table7911[Ret. Bus Besar]/2000</f>
        <v>4</v>
      </c>
      <c r="P119" s="345">
        <f>Table7911[Ret. Bus Sedang]/1500</f>
        <v>26</v>
      </c>
      <c r="Q119" s="346">
        <f>Table7911[Ret. Bus Kecil]/1000</f>
        <v>0</v>
      </c>
      <c r="R119" s="347">
        <f>Table7911[Ret. Angkudes/Kota]/500</f>
        <v>18</v>
      </c>
      <c r="S119" s="348">
        <f>Table7911[Ret. Parkir Spd Motor]/2000</f>
        <v>0</v>
      </c>
      <c r="T119" s="348">
        <f>Table7911[Ret. Parkir Mobil]/3000</f>
        <v>0</v>
      </c>
      <c r="U119" s="348">
        <f>Table7911[Ret. Mck]/1000</f>
        <v>0</v>
      </c>
    </row>
    <row r="120" spans="1:21">
      <c r="A120" s="3">
        <f t="shared" ref="A120:B120" si="94">A8</f>
        <v>3</v>
      </c>
      <c r="B120" s="4">
        <f t="shared" si="94"/>
        <v>44380</v>
      </c>
      <c r="D120" s="7">
        <v>6000</v>
      </c>
      <c r="E120" s="8">
        <v>39000</v>
      </c>
      <c r="F120" s="8"/>
      <c r="G120" s="8">
        <v>9000</v>
      </c>
      <c r="H120" s="8"/>
      <c r="I120" s="8"/>
      <c r="J120" s="8"/>
      <c r="K120" s="8"/>
      <c r="L120" s="18"/>
      <c r="M120" s="18"/>
      <c r="N120" s="19"/>
      <c r="O120" s="345">
        <f>Table7911[Ret. Bus Besar]/2000</f>
        <v>3</v>
      </c>
      <c r="P120" s="345">
        <f>Table7911[Ret. Bus Sedang]/1500</f>
        <v>26</v>
      </c>
      <c r="Q120" s="346">
        <f>Table7911[Ret. Bus Kecil]/1000</f>
        <v>0</v>
      </c>
      <c r="R120" s="347">
        <f>Table7911[Ret. Angkudes/Kota]/500</f>
        <v>18</v>
      </c>
      <c r="S120" s="348">
        <f>Table7911[Ret. Parkir Spd Motor]/2000</f>
        <v>0</v>
      </c>
      <c r="T120" s="348">
        <f>Table7911[Ret. Parkir Mobil]/3000</f>
        <v>0</v>
      </c>
      <c r="U120" s="348">
        <f>Table7911[Ret. Mck]/1000</f>
        <v>0</v>
      </c>
    </row>
    <row r="121" spans="1:21">
      <c r="A121" s="3">
        <f t="shared" ref="A121:B121" si="95">A9</f>
        <v>4</v>
      </c>
      <c r="B121" s="4">
        <f t="shared" si="95"/>
        <v>44381</v>
      </c>
      <c r="D121" s="7">
        <v>6000</v>
      </c>
      <c r="E121" s="8">
        <v>39000</v>
      </c>
      <c r="F121" s="8"/>
      <c r="G121" s="8">
        <v>6000</v>
      </c>
      <c r="H121" s="8"/>
      <c r="I121" s="8"/>
      <c r="J121" s="8"/>
      <c r="K121" s="8"/>
      <c r="L121" s="18"/>
      <c r="M121" s="18"/>
      <c r="N121" s="19"/>
      <c r="O121" s="345">
        <f>Table7911[Ret. Bus Besar]/2000</f>
        <v>3</v>
      </c>
      <c r="P121" s="345">
        <f>Table7911[Ret. Bus Sedang]/1500</f>
        <v>26</v>
      </c>
      <c r="Q121" s="346">
        <f>Table7911[Ret. Bus Kecil]/1000</f>
        <v>0</v>
      </c>
      <c r="R121" s="347">
        <f>Table7911[Ret. Angkudes/Kota]/500</f>
        <v>12</v>
      </c>
      <c r="S121" s="348">
        <f>Table7911[Ret. Parkir Spd Motor]/2000</f>
        <v>0</v>
      </c>
      <c r="T121" s="348">
        <f>Table7911[Ret. Parkir Mobil]/3000</f>
        <v>0</v>
      </c>
      <c r="U121" s="348">
        <f>Table7911[Ret. Mck]/1000</f>
        <v>0</v>
      </c>
    </row>
    <row r="122" spans="1:21">
      <c r="A122" s="3">
        <f t="shared" ref="A122:B122" si="96">A10</f>
        <v>5</v>
      </c>
      <c r="B122" s="4">
        <f t="shared" si="96"/>
        <v>44382</v>
      </c>
      <c r="D122" s="7">
        <v>6000</v>
      </c>
      <c r="E122" s="8">
        <v>39000</v>
      </c>
      <c r="F122" s="8"/>
      <c r="G122" s="8">
        <v>9000</v>
      </c>
      <c r="H122" s="8"/>
      <c r="I122" s="8"/>
      <c r="J122" s="8"/>
      <c r="K122" s="8"/>
      <c r="L122" s="18"/>
      <c r="M122" s="18"/>
      <c r="N122" s="19"/>
      <c r="O122" s="345">
        <f>Table7911[Ret. Bus Besar]/2000</f>
        <v>3</v>
      </c>
      <c r="P122" s="345">
        <f>Table7911[Ret. Bus Sedang]/1500</f>
        <v>26</v>
      </c>
      <c r="Q122" s="346">
        <f>Table7911[Ret. Bus Kecil]/1000</f>
        <v>0</v>
      </c>
      <c r="R122" s="347">
        <f>Table7911[Ret. Angkudes/Kota]/500</f>
        <v>18</v>
      </c>
      <c r="S122" s="348">
        <f>Table7911[Ret. Parkir Spd Motor]/2000</f>
        <v>0</v>
      </c>
      <c r="T122" s="348">
        <f>Table7911[Ret. Parkir Mobil]/3000</f>
        <v>0</v>
      </c>
      <c r="U122" s="348">
        <f>Table7911[Ret. Mck]/1000</f>
        <v>0</v>
      </c>
    </row>
    <row r="123" spans="1:21">
      <c r="A123" s="3">
        <f t="shared" ref="A123:B123" si="97">A11</f>
        <v>6</v>
      </c>
      <c r="B123" s="4">
        <f t="shared" si="97"/>
        <v>44383</v>
      </c>
      <c r="D123" s="7">
        <v>8000</v>
      </c>
      <c r="E123" s="8">
        <v>36000</v>
      </c>
      <c r="F123" s="8"/>
      <c r="G123" s="8">
        <v>6000</v>
      </c>
      <c r="H123" s="8"/>
      <c r="I123" s="8"/>
      <c r="J123" s="8"/>
      <c r="K123" s="8"/>
      <c r="L123" s="18"/>
      <c r="M123" s="18"/>
      <c r="N123" s="19"/>
      <c r="O123" s="345">
        <f>Table7911[Ret. Bus Besar]/2000</f>
        <v>4</v>
      </c>
      <c r="P123" s="345">
        <f>Table7911[Ret. Bus Sedang]/1500</f>
        <v>24</v>
      </c>
      <c r="Q123" s="346">
        <f>Table7911[Ret. Bus Kecil]/1000</f>
        <v>0</v>
      </c>
      <c r="R123" s="347">
        <f>Table7911[Ret. Angkudes/Kota]/500</f>
        <v>12</v>
      </c>
      <c r="S123" s="348">
        <f>Table7911[Ret. Parkir Spd Motor]/2000</f>
        <v>0</v>
      </c>
      <c r="T123" s="348">
        <f>Table7911[Ret. Parkir Mobil]/3000</f>
        <v>0</v>
      </c>
      <c r="U123" s="348">
        <f>Table7911[Ret. Mck]/1000</f>
        <v>0</v>
      </c>
    </row>
    <row r="124" spans="1:21">
      <c r="A124" s="3">
        <f t="shared" ref="A124:B124" si="98">A12</f>
        <v>7</v>
      </c>
      <c r="B124" s="4">
        <f t="shared" si="98"/>
        <v>44384</v>
      </c>
      <c r="D124" s="7">
        <v>6000</v>
      </c>
      <c r="E124" s="8">
        <v>36000</v>
      </c>
      <c r="F124" s="8"/>
      <c r="G124" s="8">
        <v>9000</v>
      </c>
      <c r="H124" s="8"/>
      <c r="I124" s="8"/>
      <c r="J124" s="8"/>
      <c r="K124" s="8"/>
      <c r="L124" s="18"/>
      <c r="M124" s="18"/>
      <c r="N124" s="19"/>
      <c r="O124" s="345">
        <f>Table7911[Ret. Bus Besar]/2000</f>
        <v>3</v>
      </c>
      <c r="P124" s="345">
        <f>Table7911[Ret. Bus Sedang]/1500</f>
        <v>24</v>
      </c>
      <c r="Q124" s="346">
        <f>Table7911[Ret. Bus Kecil]/1000</f>
        <v>0</v>
      </c>
      <c r="R124" s="347">
        <f>Table7911[Ret. Angkudes/Kota]/500</f>
        <v>18</v>
      </c>
      <c r="S124" s="348">
        <f>Table7911[Ret. Parkir Spd Motor]/2000</f>
        <v>0</v>
      </c>
      <c r="T124" s="348">
        <f>Table7911[Ret. Parkir Mobil]/3000</f>
        <v>0</v>
      </c>
      <c r="U124" s="348">
        <f>Table7911[Ret. Mck]/1000</f>
        <v>0</v>
      </c>
    </row>
    <row r="125" spans="1:21">
      <c r="A125" s="3">
        <f t="shared" ref="A125:B125" si="99">A13</f>
        <v>8</v>
      </c>
      <c r="B125" s="4">
        <f t="shared" si="99"/>
        <v>44385</v>
      </c>
      <c r="D125" s="7">
        <v>6000</v>
      </c>
      <c r="E125" s="8">
        <v>39000</v>
      </c>
      <c r="F125" s="8"/>
      <c r="G125" s="8">
        <v>6000</v>
      </c>
      <c r="H125" s="8"/>
      <c r="I125" s="8"/>
      <c r="J125" s="8"/>
      <c r="K125" s="8"/>
      <c r="L125" s="18"/>
      <c r="M125" s="18"/>
      <c r="N125" s="19"/>
      <c r="O125" s="345">
        <f>Table7911[Ret. Bus Besar]/2000</f>
        <v>3</v>
      </c>
      <c r="P125" s="345">
        <f>Table7911[Ret. Bus Sedang]/1500</f>
        <v>26</v>
      </c>
      <c r="Q125" s="346">
        <f>Table7911[Ret. Bus Kecil]/1000</f>
        <v>0</v>
      </c>
      <c r="R125" s="347">
        <f>Table7911[Ret. Angkudes/Kota]/500</f>
        <v>12</v>
      </c>
      <c r="S125" s="348">
        <f>Table7911[Ret. Parkir Spd Motor]/2000</f>
        <v>0</v>
      </c>
      <c r="T125" s="348">
        <f>Table7911[Ret. Parkir Mobil]/3000</f>
        <v>0</v>
      </c>
      <c r="U125" s="348">
        <f>Table7911[Ret. Mck]/1000</f>
        <v>0</v>
      </c>
    </row>
    <row r="126" spans="1:21">
      <c r="A126" s="3">
        <f t="shared" ref="A126:B126" si="100">A14</f>
        <v>9</v>
      </c>
      <c r="B126" s="4">
        <f t="shared" si="100"/>
        <v>44386</v>
      </c>
      <c r="D126" s="7">
        <v>6000</v>
      </c>
      <c r="E126" s="8">
        <v>27000</v>
      </c>
      <c r="F126" s="8"/>
      <c r="G126" s="8">
        <v>6000</v>
      </c>
      <c r="H126" s="8"/>
      <c r="I126" s="8"/>
      <c r="J126" s="8"/>
      <c r="K126" s="8"/>
      <c r="L126" s="18"/>
      <c r="M126" s="18"/>
      <c r="N126" s="19"/>
      <c r="O126" s="345">
        <f>Table7911[Ret. Bus Besar]/2000</f>
        <v>3</v>
      </c>
      <c r="P126" s="345">
        <f>Table7911[Ret. Bus Sedang]/1500</f>
        <v>18</v>
      </c>
      <c r="Q126" s="346">
        <f>Table7911[Ret. Bus Kecil]/1000</f>
        <v>0</v>
      </c>
      <c r="R126" s="347">
        <f>Table7911[Ret. Angkudes/Kota]/500</f>
        <v>12</v>
      </c>
      <c r="S126" s="348">
        <f>Table7911[Ret. Parkir Spd Motor]/2000</f>
        <v>0</v>
      </c>
      <c r="T126" s="348">
        <f>Table7911[Ret. Parkir Mobil]/3000</f>
        <v>0</v>
      </c>
      <c r="U126" s="348">
        <f>Table7911[Ret. Mck]/1000</f>
        <v>0</v>
      </c>
    </row>
    <row r="127" spans="1:21">
      <c r="A127" s="3">
        <f t="shared" ref="A127:B127" si="101">A15</f>
        <v>10</v>
      </c>
      <c r="B127" s="4">
        <f t="shared" si="101"/>
        <v>44387</v>
      </c>
      <c r="D127" s="5">
        <v>6000</v>
      </c>
      <c r="E127" s="6">
        <v>30000</v>
      </c>
      <c r="F127" s="6"/>
      <c r="G127" s="6">
        <v>6000</v>
      </c>
      <c r="H127" s="6"/>
      <c r="I127" s="6"/>
      <c r="J127" s="6"/>
      <c r="K127" s="6"/>
      <c r="L127" s="16"/>
      <c r="M127" s="16"/>
      <c r="N127" s="17"/>
      <c r="O127" s="345">
        <f>Table7911[Ret. Bus Besar]/2000</f>
        <v>3</v>
      </c>
      <c r="P127" s="345">
        <f>Table7911[Ret. Bus Sedang]/1500</f>
        <v>20</v>
      </c>
      <c r="Q127" s="346">
        <f>Table7911[Ret. Bus Kecil]/1000</f>
        <v>0</v>
      </c>
      <c r="R127" s="347">
        <f>Table7911[Ret. Angkudes/Kota]/500</f>
        <v>12</v>
      </c>
      <c r="S127" s="348">
        <f>Table7911[Ret. Parkir Spd Motor]/2000</f>
        <v>0</v>
      </c>
      <c r="T127" s="348">
        <f>Table7911[Ret. Parkir Mobil]/3000</f>
        <v>0</v>
      </c>
      <c r="U127" s="348">
        <f>Table7911[Ret. Mck]/1000</f>
        <v>0</v>
      </c>
    </row>
    <row r="128" spans="1:21">
      <c r="A128" s="3">
        <f t="shared" ref="A128:B128" si="102">A16</f>
        <v>11</v>
      </c>
      <c r="B128" s="4">
        <f t="shared" si="102"/>
        <v>44388</v>
      </c>
      <c r="D128" s="5">
        <v>6000</v>
      </c>
      <c r="E128" s="6">
        <v>12000</v>
      </c>
      <c r="F128" s="6"/>
      <c r="G128" s="6">
        <v>6000</v>
      </c>
      <c r="H128" s="6"/>
      <c r="I128" s="6"/>
      <c r="J128" s="6"/>
      <c r="K128" s="6"/>
      <c r="L128" s="16"/>
      <c r="M128" s="16"/>
      <c r="N128" s="17"/>
      <c r="O128" s="345">
        <f>Table7911[Ret. Bus Besar]/2000</f>
        <v>3</v>
      </c>
      <c r="P128" s="345">
        <f>Table7911[Ret. Bus Sedang]/1500</f>
        <v>8</v>
      </c>
      <c r="Q128" s="346">
        <f>Table7911[Ret. Bus Kecil]/1000</f>
        <v>0</v>
      </c>
      <c r="R128" s="347">
        <f>Table7911[Ret. Angkudes/Kota]/500</f>
        <v>12</v>
      </c>
      <c r="S128" s="348">
        <f>Table7911[Ret. Parkir Spd Motor]/2000</f>
        <v>0</v>
      </c>
      <c r="T128" s="348">
        <f>Table7911[Ret. Parkir Mobil]/3000</f>
        <v>0</v>
      </c>
      <c r="U128" s="348">
        <f>Table7911[Ret. Mck]/1000</f>
        <v>0</v>
      </c>
    </row>
    <row r="129" spans="1:21">
      <c r="A129" s="3">
        <f t="shared" ref="A129:B129" si="103">A17</f>
        <v>12</v>
      </c>
      <c r="B129" s="4">
        <f t="shared" si="103"/>
        <v>44389</v>
      </c>
      <c r="D129" s="5">
        <v>6000</v>
      </c>
      <c r="E129" s="6">
        <v>24000</v>
      </c>
      <c r="F129" s="6"/>
      <c r="G129" s="6">
        <v>6000</v>
      </c>
      <c r="H129" s="6"/>
      <c r="I129" s="6"/>
      <c r="J129" s="6"/>
      <c r="K129" s="6"/>
      <c r="L129" s="16"/>
      <c r="M129" s="16"/>
      <c r="N129" s="17"/>
      <c r="O129" s="345">
        <f>Table7911[Ret. Bus Besar]/2000</f>
        <v>3</v>
      </c>
      <c r="P129" s="345">
        <f>Table7911[Ret. Bus Sedang]/1500</f>
        <v>16</v>
      </c>
      <c r="Q129" s="346">
        <f>Table7911[Ret. Bus Kecil]/1000</f>
        <v>0</v>
      </c>
      <c r="R129" s="347">
        <f>Table7911[Ret. Angkudes/Kota]/500</f>
        <v>12</v>
      </c>
      <c r="S129" s="348">
        <f>Table7911[Ret. Parkir Spd Motor]/2000</f>
        <v>0</v>
      </c>
      <c r="T129" s="348">
        <f>Table7911[Ret. Parkir Mobil]/3000</f>
        <v>0</v>
      </c>
      <c r="U129" s="348">
        <f>Table7911[Ret. Mck]/1000</f>
        <v>0</v>
      </c>
    </row>
    <row r="130" spans="1:21">
      <c r="A130" s="3">
        <f t="shared" ref="A130:B130" si="104">A18</f>
        <v>13</v>
      </c>
      <c r="B130" s="4">
        <f t="shared" si="104"/>
        <v>44390</v>
      </c>
      <c r="D130" s="5">
        <v>6000</v>
      </c>
      <c r="E130" s="6">
        <v>30000</v>
      </c>
      <c r="F130" s="6"/>
      <c r="G130" s="6">
        <v>6000</v>
      </c>
      <c r="H130" s="6"/>
      <c r="I130" s="6"/>
      <c r="J130" s="6"/>
      <c r="K130" s="6"/>
      <c r="L130" s="16"/>
      <c r="M130" s="16"/>
      <c r="N130" s="17"/>
      <c r="O130" s="345">
        <f>Table7911[Ret. Bus Besar]/2000</f>
        <v>3</v>
      </c>
      <c r="P130" s="345">
        <f>Table7911[Ret. Bus Sedang]/1500</f>
        <v>20</v>
      </c>
      <c r="Q130" s="346">
        <f>Table7911[Ret. Bus Kecil]/1000</f>
        <v>0</v>
      </c>
      <c r="R130" s="347">
        <f>Table7911[Ret. Angkudes/Kota]/500</f>
        <v>12</v>
      </c>
      <c r="S130" s="348">
        <f>Table7911[Ret. Parkir Spd Motor]/2000</f>
        <v>0</v>
      </c>
      <c r="T130" s="348">
        <f>Table7911[Ret. Parkir Mobil]/3000</f>
        <v>0</v>
      </c>
      <c r="U130" s="348">
        <f>Table7911[Ret. Mck]/1000</f>
        <v>0</v>
      </c>
    </row>
    <row r="131" spans="1:21">
      <c r="A131" s="3">
        <f t="shared" ref="A131:B131" si="105">A19</f>
        <v>14</v>
      </c>
      <c r="B131" s="4">
        <f t="shared" si="105"/>
        <v>44391</v>
      </c>
      <c r="D131" s="5">
        <v>6000</v>
      </c>
      <c r="E131" s="6">
        <v>33000</v>
      </c>
      <c r="F131" s="6"/>
      <c r="G131" s="6">
        <v>6000</v>
      </c>
      <c r="H131" s="6"/>
      <c r="I131" s="6"/>
      <c r="J131" s="6"/>
      <c r="K131" s="6"/>
      <c r="L131" s="16"/>
      <c r="M131" s="16"/>
      <c r="N131" s="17"/>
      <c r="O131" s="345">
        <f>Table7911[Ret. Bus Besar]/2000</f>
        <v>3</v>
      </c>
      <c r="P131" s="345">
        <f>Table7911[Ret. Bus Sedang]/1500</f>
        <v>22</v>
      </c>
      <c r="Q131" s="346">
        <f>Table7911[Ret. Bus Kecil]/1000</f>
        <v>0</v>
      </c>
      <c r="R131" s="347">
        <f>Table7911[Ret. Angkudes/Kota]/500</f>
        <v>12</v>
      </c>
      <c r="S131" s="348">
        <f>Table7911[Ret. Parkir Spd Motor]/2000</f>
        <v>0</v>
      </c>
      <c r="T131" s="348">
        <f>Table7911[Ret. Parkir Mobil]/3000</f>
        <v>0</v>
      </c>
      <c r="U131" s="348">
        <f>Table7911[Ret. Mck]/1000</f>
        <v>0</v>
      </c>
    </row>
    <row r="132" spans="1:21">
      <c r="A132" s="3">
        <f t="shared" ref="A132:B132" si="106">A20</f>
        <v>15</v>
      </c>
      <c r="B132" s="4">
        <f t="shared" si="106"/>
        <v>44392</v>
      </c>
      <c r="D132" s="5">
        <v>6000</v>
      </c>
      <c r="E132" s="6">
        <v>21000</v>
      </c>
      <c r="F132" s="6"/>
      <c r="G132" s="6">
        <v>6000</v>
      </c>
      <c r="H132" s="6"/>
      <c r="I132" s="6"/>
      <c r="J132" s="6"/>
      <c r="K132" s="6"/>
      <c r="L132" s="16"/>
      <c r="M132" s="16"/>
      <c r="N132" s="17"/>
      <c r="O132" s="345">
        <f>Table7911[Ret. Bus Besar]/2000</f>
        <v>3</v>
      </c>
      <c r="P132" s="345">
        <f>Table7911[Ret. Bus Sedang]/1500</f>
        <v>14</v>
      </c>
      <c r="Q132" s="346">
        <f>Table7911[Ret. Bus Kecil]/1000</f>
        <v>0</v>
      </c>
      <c r="R132" s="347">
        <f>Table7911[Ret. Angkudes/Kota]/500</f>
        <v>12</v>
      </c>
      <c r="S132" s="348">
        <f>Table7911[Ret. Parkir Spd Motor]/2000</f>
        <v>0</v>
      </c>
      <c r="T132" s="348">
        <f>Table7911[Ret. Parkir Mobil]/3000</f>
        <v>0</v>
      </c>
      <c r="U132" s="348">
        <f>Table7911[Ret. Mck]/1000</f>
        <v>0</v>
      </c>
    </row>
    <row r="133" spans="1:21">
      <c r="A133" s="3">
        <f t="shared" ref="A133:B133" si="107">A21</f>
        <v>16</v>
      </c>
      <c r="B133" s="4">
        <f t="shared" si="107"/>
        <v>44393</v>
      </c>
      <c r="D133" s="5">
        <v>6000</v>
      </c>
      <c r="E133" s="6">
        <v>30000</v>
      </c>
      <c r="F133" s="6"/>
      <c r="G133" s="6">
        <v>6000</v>
      </c>
      <c r="H133" s="6"/>
      <c r="I133" s="6"/>
      <c r="J133" s="6"/>
      <c r="K133" s="6"/>
      <c r="L133" s="16"/>
      <c r="M133" s="16"/>
      <c r="N133" s="17"/>
      <c r="O133" s="345">
        <f>Table7911[Ret. Bus Besar]/2000</f>
        <v>3</v>
      </c>
      <c r="P133" s="345">
        <f>Table7911[Ret. Bus Sedang]/1500</f>
        <v>20</v>
      </c>
      <c r="Q133" s="346">
        <f>Table7911[Ret. Bus Kecil]/1000</f>
        <v>0</v>
      </c>
      <c r="R133" s="347">
        <f>Table7911[Ret. Angkudes/Kota]/500</f>
        <v>12</v>
      </c>
      <c r="S133" s="348">
        <f>Table7911[Ret. Parkir Spd Motor]/2000</f>
        <v>0</v>
      </c>
      <c r="T133" s="348">
        <f>Table7911[Ret. Parkir Mobil]/3000</f>
        <v>0</v>
      </c>
      <c r="U133" s="348">
        <f>Table7911[Ret. Mck]/1000</f>
        <v>0</v>
      </c>
    </row>
    <row r="134" spans="1:21">
      <c r="A134" s="3">
        <f t="shared" ref="A134:B134" si="108">A22</f>
        <v>17</v>
      </c>
      <c r="B134" s="4">
        <f t="shared" si="108"/>
        <v>44394</v>
      </c>
      <c r="D134" s="5">
        <v>6000</v>
      </c>
      <c r="E134" s="6">
        <v>24000</v>
      </c>
      <c r="F134" s="6"/>
      <c r="G134" s="6">
        <v>6000</v>
      </c>
      <c r="H134" s="6"/>
      <c r="I134" s="6"/>
      <c r="J134" s="6"/>
      <c r="K134" s="6"/>
      <c r="L134" s="16"/>
      <c r="M134" s="16"/>
      <c r="N134" s="17"/>
      <c r="O134" s="345">
        <f>Table7911[Ret. Bus Besar]/2000</f>
        <v>3</v>
      </c>
      <c r="P134" s="345">
        <f>Table7911[Ret. Bus Sedang]/1500</f>
        <v>16</v>
      </c>
      <c r="Q134" s="346">
        <f>Table7911[Ret. Bus Kecil]/1000</f>
        <v>0</v>
      </c>
      <c r="R134" s="347">
        <f>Table7911[Ret. Angkudes/Kota]/500</f>
        <v>12</v>
      </c>
      <c r="S134" s="348">
        <f>Table7911[Ret. Parkir Spd Motor]/2000</f>
        <v>0</v>
      </c>
      <c r="T134" s="348">
        <f>Table7911[Ret. Parkir Mobil]/3000</f>
        <v>0</v>
      </c>
      <c r="U134" s="348">
        <f>Table7911[Ret. Mck]/1000</f>
        <v>0</v>
      </c>
    </row>
    <row r="135" spans="1:21">
      <c r="A135" s="3">
        <f t="shared" ref="A135:B135" si="109">A23</f>
        <v>18</v>
      </c>
      <c r="B135" s="4">
        <f t="shared" si="109"/>
        <v>44395</v>
      </c>
      <c r="D135" s="5">
        <v>6000</v>
      </c>
      <c r="E135" s="6">
        <v>27000</v>
      </c>
      <c r="F135" s="6"/>
      <c r="G135" s="6">
        <v>9000</v>
      </c>
      <c r="H135" s="6"/>
      <c r="I135" s="6"/>
      <c r="J135" s="6"/>
      <c r="K135" s="6"/>
      <c r="L135" s="16"/>
      <c r="M135" s="16"/>
      <c r="N135" s="17"/>
      <c r="O135" s="345">
        <f>Table7911[Ret. Bus Besar]/2000</f>
        <v>3</v>
      </c>
      <c r="P135" s="345">
        <f>Table7911[Ret. Bus Sedang]/1500</f>
        <v>18</v>
      </c>
      <c r="Q135" s="346">
        <f>Table7911[Ret. Bus Kecil]/1000</f>
        <v>0</v>
      </c>
      <c r="R135" s="347">
        <f>Table7911[Ret. Angkudes/Kota]/500</f>
        <v>18</v>
      </c>
      <c r="S135" s="348">
        <f>Table7911[Ret. Parkir Spd Motor]/2000</f>
        <v>0</v>
      </c>
      <c r="T135" s="348">
        <f>Table7911[Ret. Parkir Mobil]/3000</f>
        <v>0</v>
      </c>
      <c r="U135" s="348">
        <f>Table7911[Ret. Mck]/1000</f>
        <v>0</v>
      </c>
    </row>
    <row r="136" spans="1:21">
      <c r="A136" s="3">
        <f t="shared" ref="A136:B136" si="110">A24</f>
        <v>19</v>
      </c>
      <c r="B136" s="4">
        <f t="shared" si="110"/>
        <v>44396</v>
      </c>
      <c r="D136" s="5">
        <v>8000</v>
      </c>
      <c r="E136" s="6">
        <v>18000</v>
      </c>
      <c r="F136" s="6"/>
      <c r="G136" s="6">
        <v>6000</v>
      </c>
      <c r="H136" s="6"/>
      <c r="I136" s="6"/>
      <c r="J136" s="6"/>
      <c r="K136" s="6"/>
      <c r="L136" s="16"/>
      <c r="M136" s="16"/>
      <c r="N136" s="17"/>
      <c r="O136" s="345">
        <f>Table7911[Ret. Bus Besar]/2000</f>
        <v>4</v>
      </c>
      <c r="P136" s="345">
        <f>Table7911[Ret. Bus Sedang]/1500</f>
        <v>12</v>
      </c>
      <c r="Q136" s="346">
        <f>Table7911[Ret. Bus Kecil]/1000</f>
        <v>0</v>
      </c>
      <c r="R136" s="347">
        <f>Table7911[Ret. Angkudes/Kota]/500</f>
        <v>12</v>
      </c>
      <c r="S136" s="348">
        <f>Table7911[Ret. Parkir Spd Motor]/2000</f>
        <v>0</v>
      </c>
      <c r="T136" s="348">
        <f>Table7911[Ret. Parkir Mobil]/3000</f>
        <v>0</v>
      </c>
      <c r="U136" s="348">
        <f>Table7911[Ret. Mck]/1000</f>
        <v>0</v>
      </c>
    </row>
    <row r="137" spans="1:21">
      <c r="A137" s="3">
        <f t="shared" ref="A137:B137" si="111">A25</f>
        <v>20</v>
      </c>
      <c r="B137" s="4">
        <f t="shared" si="111"/>
        <v>44397</v>
      </c>
      <c r="D137" s="5">
        <v>6000</v>
      </c>
      <c r="E137" s="6">
        <v>3000</v>
      </c>
      <c r="F137" s="6"/>
      <c r="G137" s="6"/>
      <c r="H137" s="6"/>
      <c r="I137" s="6"/>
      <c r="J137" s="6"/>
      <c r="K137" s="6"/>
      <c r="L137" s="16"/>
      <c r="M137" s="16"/>
      <c r="N137" s="17"/>
      <c r="O137" s="345">
        <f>Table7911[Ret. Bus Besar]/2000</f>
        <v>3</v>
      </c>
      <c r="P137" s="345">
        <f>Table7911[Ret. Bus Sedang]/1500</f>
        <v>2</v>
      </c>
      <c r="Q137" s="346">
        <f>Table7911[Ret. Bus Kecil]/1000</f>
        <v>0</v>
      </c>
      <c r="R137" s="347">
        <f>Table7911[Ret. Angkudes/Kota]/500</f>
        <v>0</v>
      </c>
      <c r="S137" s="348">
        <f>Table7911[Ret. Parkir Spd Motor]/2000</f>
        <v>0</v>
      </c>
      <c r="T137" s="348">
        <f>Table7911[Ret. Parkir Mobil]/3000</f>
        <v>0</v>
      </c>
      <c r="U137" s="348">
        <f>Table7911[Ret. Mck]/1000</f>
        <v>0</v>
      </c>
    </row>
    <row r="138" spans="1:21">
      <c r="A138" s="3">
        <f t="shared" ref="A138:B138" si="112">A26</f>
        <v>21</v>
      </c>
      <c r="B138" s="4">
        <f t="shared" si="112"/>
        <v>44398</v>
      </c>
      <c r="D138" s="5">
        <v>6000</v>
      </c>
      <c r="E138" s="6">
        <v>12000</v>
      </c>
      <c r="F138" s="6"/>
      <c r="G138" s="6">
        <v>6000</v>
      </c>
      <c r="H138" s="6"/>
      <c r="I138" s="6"/>
      <c r="J138" s="6"/>
      <c r="K138" s="6"/>
      <c r="L138" s="16"/>
      <c r="M138" s="16"/>
      <c r="N138" s="17"/>
      <c r="O138" s="345">
        <f>Table7911[Ret. Bus Besar]/2000</f>
        <v>3</v>
      </c>
      <c r="P138" s="345">
        <f>Table7911[Ret. Bus Sedang]/1500</f>
        <v>8</v>
      </c>
      <c r="Q138" s="346">
        <f>Table7911[Ret. Bus Kecil]/1000</f>
        <v>0</v>
      </c>
      <c r="R138" s="347">
        <f>Table7911[Ret. Angkudes/Kota]/500</f>
        <v>12</v>
      </c>
      <c r="S138" s="348">
        <f>Table7911[Ret. Parkir Spd Motor]/2000</f>
        <v>0</v>
      </c>
      <c r="T138" s="348">
        <f>Table7911[Ret. Parkir Mobil]/3000</f>
        <v>0</v>
      </c>
      <c r="U138" s="348">
        <f>Table7911[Ret. Mck]/1000</f>
        <v>0</v>
      </c>
    </row>
    <row r="139" spans="1:21">
      <c r="A139" s="3">
        <f t="shared" ref="A139:B139" si="113">A27</f>
        <v>22</v>
      </c>
      <c r="B139" s="4">
        <f t="shared" si="113"/>
        <v>44399</v>
      </c>
      <c r="D139" s="5">
        <v>6000</v>
      </c>
      <c r="E139" s="6">
        <v>21000</v>
      </c>
      <c r="F139" s="6"/>
      <c r="G139" s="6">
        <v>6000</v>
      </c>
      <c r="H139" s="6"/>
      <c r="I139" s="6"/>
      <c r="J139" s="6"/>
      <c r="K139" s="6"/>
      <c r="L139" s="16"/>
      <c r="M139" s="16"/>
      <c r="N139" s="17"/>
      <c r="O139" s="345">
        <f>Table7911[Ret. Bus Besar]/2000</f>
        <v>3</v>
      </c>
      <c r="P139" s="345">
        <f>Table7911[Ret. Bus Sedang]/1500</f>
        <v>14</v>
      </c>
      <c r="Q139" s="346">
        <f>Table7911[Ret. Bus Kecil]/1000</f>
        <v>0</v>
      </c>
      <c r="R139" s="347">
        <f>Table7911[Ret. Angkudes/Kota]/500</f>
        <v>12</v>
      </c>
      <c r="S139" s="348">
        <f>Table7911[Ret. Parkir Spd Motor]/2000</f>
        <v>0</v>
      </c>
      <c r="T139" s="348">
        <f>Table7911[Ret. Parkir Mobil]/3000</f>
        <v>0</v>
      </c>
      <c r="U139" s="348">
        <f>Table7911[Ret. Mck]/1000</f>
        <v>0</v>
      </c>
    </row>
    <row r="140" spans="1:21">
      <c r="A140" s="3">
        <f t="shared" ref="A140:B140" si="114">A28</f>
        <v>23</v>
      </c>
      <c r="B140" s="4">
        <f t="shared" si="114"/>
        <v>44400</v>
      </c>
      <c r="D140" s="5">
        <v>6000</v>
      </c>
      <c r="E140" s="6">
        <v>24000</v>
      </c>
      <c r="F140" s="6"/>
      <c r="G140" s="6">
        <v>6000</v>
      </c>
      <c r="H140" s="6"/>
      <c r="I140" s="6"/>
      <c r="J140" s="6"/>
      <c r="K140" s="6"/>
      <c r="L140" s="16"/>
      <c r="M140" s="16"/>
      <c r="N140" s="17"/>
      <c r="O140" s="345">
        <f>Table7911[Ret. Bus Besar]/2000</f>
        <v>3</v>
      </c>
      <c r="P140" s="345">
        <f>Table7911[Ret. Bus Sedang]/1500</f>
        <v>16</v>
      </c>
      <c r="Q140" s="346">
        <f>Table7911[Ret. Bus Kecil]/1000</f>
        <v>0</v>
      </c>
      <c r="R140" s="347">
        <f>Table7911[Ret. Angkudes/Kota]/500</f>
        <v>12</v>
      </c>
      <c r="S140" s="348">
        <f>Table7911[Ret. Parkir Spd Motor]/2000</f>
        <v>0</v>
      </c>
      <c r="T140" s="348">
        <f>Table7911[Ret. Parkir Mobil]/3000</f>
        <v>0</v>
      </c>
      <c r="U140" s="348">
        <f>Table7911[Ret. Mck]/1000</f>
        <v>0</v>
      </c>
    </row>
    <row r="141" spans="1:21">
      <c r="A141" s="3">
        <f t="shared" ref="A141:B141" si="115">A29</f>
        <v>24</v>
      </c>
      <c r="B141" s="4">
        <f t="shared" si="115"/>
        <v>44401</v>
      </c>
      <c r="D141" s="5">
        <v>6000</v>
      </c>
      <c r="E141" s="6">
        <v>18000</v>
      </c>
      <c r="F141" s="6"/>
      <c r="G141" s="6">
        <v>6000</v>
      </c>
      <c r="H141" s="6"/>
      <c r="I141" s="6"/>
      <c r="J141" s="6"/>
      <c r="K141" s="6"/>
      <c r="L141" s="16"/>
      <c r="M141" s="16"/>
      <c r="N141" s="17"/>
      <c r="O141" s="345">
        <f>Table7911[Ret. Bus Besar]/2000</f>
        <v>3</v>
      </c>
      <c r="P141" s="345">
        <f>Table7911[Ret. Bus Sedang]/1500</f>
        <v>12</v>
      </c>
      <c r="Q141" s="346">
        <f>Table7911[Ret. Bus Kecil]/1000</f>
        <v>0</v>
      </c>
      <c r="R141" s="347">
        <f>Table7911[Ret. Angkudes/Kota]/500</f>
        <v>12</v>
      </c>
      <c r="S141" s="348">
        <f>Table7911[Ret. Parkir Spd Motor]/2000</f>
        <v>0</v>
      </c>
      <c r="T141" s="348">
        <f>Table7911[Ret. Parkir Mobil]/3000</f>
        <v>0</v>
      </c>
      <c r="U141" s="348">
        <f>Table7911[Ret. Mck]/1000</f>
        <v>0</v>
      </c>
    </row>
    <row r="142" spans="1:21">
      <c r="A142" s="3">
        <f t="shared" ref="A142:B142" si="116">A30</f>
        <v>25</v>
      </c>
      <c r="B142" s="4">
        <f t="shared" si="116"/>
        <v>44402</v>
      </c>
      <c r="D142" s="5">
        <v>6000</v>
      </c>
      <c r="E142" s="6">
        <v>24000</v>
      </c>
      <c r="F142" s="6"/>
      <c r="G142" s="6">
        <v>6000</v>
      </c>
      <c r="H142" s="6"/>
      <c r="I142" s="6"/>
      <c r="J142" s="6"/>
      <c r="K142" s="6"/>
      <c r="L142" s="16"/>
      <c r="M142" s="16"/>
      <c r="N142" s="17"/>
      <c r="O142" s="345">
        <f>Table7911[Ret. Bus Besar]/2000</f>
        <v>3</v>
      </c>
      <c r="P142" s="345">
        <f>Table7911[Ret. Bus Sedang]/1500</f>
        <v>16</v>
      </c>
      <c r="Q142" s="346">
        <f>Table7911[Ret. Bus Kecil]/1000</f>
        <v>0</v>
      </c>
      <c r="R142" s="347">
        <f>Table7911[Ret. Angkudes/Kota]/500</f>
        <v>12</v>
      </c>
      <c r="S142" s="348">
        <f>Table7911[Ret. Parkir Spd Motor]/2000</f>
        <v>0</v>
      </c>
      <c r="T142" s="348">
        <f>Table7911[Ret. Parkir Mobil]/3000</f>
        <v>0</v>
      </c>
      <c r="U142" s="348">
        <f>Table7911[Ret. Mck]/1000</f>
        <v>0</v>
      </c>
    </row>
    <row r="143" spans="1:21">
      <c r="A143" s="3">
        <f t="shared" ref="A143:B143" si="117">A31</f>
        <v>26</v>
      </c>
      <c r="B143" s="4">
        <f t="shared" si="117"/>
        <v>44403</v>
      </c>
      <c r="D143" s="5">
        <v>6000</v>
      </c>
      <c r="E143" s="6">
        <v>30000</v>
      </c>
      <c r="F143" s="6"/>
      <c r="G143" s="6">
        <v>6000</v>
      </c>
      <c r="H143" s="6"/>
      <c r="I143" s="6"/>
      <c r="J143" s="6"/>
      <c r="K143" s="6"/>
      <c r="L143" s="16"/>
      <c r="M143" s="16"/>
      <c r="N143" s="17"/>
      <c r="O143" s="345">
        <f>Table7911[Ret. Bus Besar]/2000</f>
        <v>3</v>
      </c>
      <c r="P143" s="345">
        <f>Table7911[Ret. Bus Sedang]/1500</f>
        <v>20</v>
      </c>
      <c r="Q143" s="346">
        <f>Table7911[Ret. Bus Kecil]/1000</f>
        <v>0</v>
      </c>
      <c r="R143" s="347">
        <f>Table7911[Ret. Angkudes/Kota]/500</f>
        <v>12</v>
      </c>
      <c r="S143" s="348">
        <f>Table7911[Ret. Parkir Spd Motor]/2000</f>
        <v>0</v>
      </c>
      <c r="T143" s="348">
        <f>Table7911[Ret. Parkir Mobil]/3000</f>
        <v>0</v>
      </c>
      <c r="U143" s="348">
        <f>Table7911[Ret. Mck]/1000</f>
        <v>0</v>
      </c>
    </row>
    <row r="144" spans="1:21">
      <c r="A144" s="3">
        <f t="shared" ref="A144:B144" si="118">A32</f>
        <v>27</v>
      </c>
      <c r="B144" s="4">
        <f t="shared" si="118"/>
        <v>44404</v>
      </c>
      <c r="D144" s="5">
        <v>8000</v>
      </c>
      <c r="E144" s="6">
        <v>30000</v>
      </c>
      <c r="F144" s="6"/>
      <c r="G144" s="6">
        <v>6000</v>
      </c>
      <c r="H144" s="6"/>
      <c r="I144" s="6"/>
      <c r="J144" s="6"/>
      <c r="K144" s="6"/>
      <c r="L144" s="16"/>
      <c r="M144" s="16"/>
      <c r="N144" s="17"/>
      <c r="O144" s="345">
        <f>Table7911[Ret. Bus Besar]/2000</f>
        <v>4</v>
      </c>
      <c r="P144" s="345">
        <f>Table7911[Ret. Bus Sedang]/1500</f>
        <v>20</v>
      </c>
      <c r="Q144" s="346">
        <f>Table7911[Ret. Bus Kecil]/1000</f>
        <v>0</v>
      </c>
      <c r="R144" s="347">
        <f>Table7911[Ret. Angkudes/Kota]/500</f>
        <v>12</v>
      </c>
      <c r="S144" s="348">
        <f>Table7911[Ret. Parkir Spd Motor]/2000</f>
        <v>0</v>
      </c>
      <c r="T144" s="348">
        <f>Table7911[Ret. Parkir Mobil]/3000</f>
        <v>0</v>
      </c>
      <c r="U144" s="348">
        <f>Table7911[Ret. Mck]/1000</f>
        <v>0</v>
      </c>
    </row>
    <row r="145" spans="1:21">
      <c r="A145" s="3">
        <f t="shared" ref="A145:B145" si="119">A33</f>
        <v>28</v>
      </c>
      <c r="B145" s="4">
        <f t="shared" si="119"/>
        <v>44405</v>
      </c>
      <c r="D145" s="9">
        <v>6000</v>
      </c>
      <c r="E145" s="10">
        <v>27000</v>
      </c>
      <c r="F145" s="10"/>
      <c r="G145" s="10">
        <v>6000</v>
      </c>
      <c r="H145" s="10"/>
      <c r="I145" s="10"/>
      <c r="J145" s="10"/>
      <c r="K145" s="10"/>
      <c r="L145" s="20"/>
      <c r="M145" s="20"/>
      <c r="N145" s="21"/>
      <c r="O145" s="345">
        <f>Table7911[Ret. Bus Besar]/2000</f>
        <v>3</v>
      </c>
      <c r="P145" s="345">
        <f>Table7911[Ret. Bus Sedang]/1500</f>
        <v>18</v>
      </c>
      <c r="Q145" s="346">
        <f>Table7911[Ret. Bus Kecil]/1000</f>
        <v>0</v>
      </c>
      <c r="R145" s="347">
        <f>Table7911[Ret. Angkudes/Kota]/500</f>
        <v>12</v>
      </c>
      <c r="S145" s="348">
        <f>Table7911[Ret. Parkir Spd Motor]/2000</f>
        <v>0</v>
      </c>
      <c r="T145" s="348">
        <f>Table7911[Ret. Parkir Mobil]/3000</f>
        <v>0</v>
      </c>
      <c r="U145" s="348">
        <f>Table7911[Ret. Mck]/1000</f>
        <v>0</v>
      </c>
    </row>
    <row r="146" spans="1:21">
      <c r="A146" s="3">
        <f t="shared" ref="A146:B146" si="120">A34</f>
        <v>29</v>
      </c>
      <c r="B146" s="4">
        <f t="shared" si="120"/>
        <v>44406</v>
      </c>
      <c r="D146" s="9">
        <v>6000</v>
      </c>
      <c r="E146" s="10">
        <v>27000</v>
      </c>
      <c r="F146" s="10"/>
      <c r="G146" s="10">
        <v>9000</v>
      </c>
      <c r="H146" s="10"/>
      <c r="I146" s="10"/>
      <c r="J146" s="10"/>
      <c r="K146" s="10"/>
      <c r="L146" s="20">
        <v>80000</v>
      </c>
      <c r="M146" s="20"/>
      <c r="N146" s="21">
        <v>450000</v>
      </c>
      <c r="O146" s="345">
        <f>Table7911[Ret. Bus Besar]/2000</f>
        <v>3</v>
      </c>
      <c r="P146" s="345">
        <f>Table7911[Ret. Bus Sedang]/1500</f>
        <v>18</v>
      </c>
      <c r="Q146" s="346">
        <f>Table7911[Ret. Bus Kecil]/1000</f>
        <v>0</v>
      </c>
      <c r="R146" s="347">
        <f>Table7911[Ret. Angkudes/Kota]/500</f>
        <v>18</v>
      </c>
      <c r="S146" s="348">
        <f>Table7911[Ret. Parkir Spd Motor]/2000</f>
        <v>0</v>
      </c>
      <c r="T146" s="348">
        <f>Table7911[Ret. Parkir Mobil]/3000</f>
        <v>0</v>
      </c>
      <c r="U146" s="348">
        <f>Table7911[Ret. Mck]/1000</f>
        <v>0</v>
      </c>
    </row>
    <row r="147" spans="1:21">
      <c r="A147" s="3">
        <f t="shared" ref="A147:B148" si="121">A35</f>
        <v>30</v>
      </c>
      <c r="B147" s="4">
        <f t="shared" si="121"/>
        <v>44407</v>
      </c>
      <c r="D147" s="9">
        <v>8000</v>
      </c>
      <c r="E147" s="10">
        <v>30000</v>
      </c>
      <c r="F147" s="10"/>
      <c r="G147" s="10">
        <v>6000</v>
      </c>
      <c r="H147" s="10"/>
      <c r="I147" s="10"/>
      <c r="J147" s="10">
        <v>550000</v>
      </c>
      <c r="K147" s="10"/>
      <c r="L147" s="20"/>
      <c r="M147" s="20"/>
      <c r="N147" s="21"/>
      <c r="O147" s="345">
        <f>Table7911[Ret. Bus Besar]/2000</f>
        <v>4</v>
      </c>
      <c r="P147" s="345">
        <f>Table7911[Ret. Bus Sedang]/1500</f>
        <v>20</v>
      </c>
      <c r="Q147" s="346">
        <f>Table7911[Ret. Bus Kecil]/1000</f>
        <v>0</v>
      </c>
      <c r="R147" s="347">
        <f>Table7911[Ret. Angkudes/Kota]/500</f>
        <v>12</v>
      </c>
      <c r="S147" s="348">
        <f>Table7911[Ret. Parkir Spd Motor]/2000</f>
        <v>0</v>
      </c>
      <c r="T147" s="348">
        <f>Table7911[Ret. Parkir Mobil]/3000</f>
        <v>0</v>
      </c>
      <c r="U147" s="348">
        <f>Table7911[Ret. Mck]/1000</f>
        <v>550</v>
      </c>
    </row>
    <row r="148" spans="1:21">
      <c r="A148" s="3">
        <f t="shared" si="121"/>
        <v>31</v>
      </c>
      <c r="B148" s="4">
        <f t="shared" si="121"/>
        <v>44408</v>
      </c>
      <c r="D148" s="9">
        <v>6000</v>
      </c>
      <c r="E148" s="10">
        <v>33000</v>
      </c>
      <c r="F148" s="10"/>
      <c r="G148" s="10">
        <v>6000</v>
      </c>
      <c r="H148" s="10"/>
      <c r="I148" s="10"/>
      <c r="J148" s="10"/>
      <c r="K148" s="10"/>
      <c r="L148" s="20"/>
      <c r="M148" s="20"/>
      <c r="N148" s="21"/>
      <c r="O148" s="345">
        <f>Table7911[Ret. Bus Besar]/2000</f>
        <v>3</v>
      </c>
      <c r="P148" s="345">
        <f>Table7911[Ret. Bus Sedang]/1500</f>
        <v>22</v>
      </c>
      <c r="Q148" s="346">
        <f>Table7911[Ret. Bus Kecil]/1000</f>
        <v>0</v>
      </c>
      <c r="R148" s="347">
        <f>Table7911[Ret. Angkudes/Kota]/500</f>
        <v>12</v>
      </c>
      <c r="S148" s="348">
        <f>Table7911[Ret. Parkir Spd Motor]/2000</f>
        <v>0</v>
      </c>
      <c r="T148" s="348">
        <f>Table7911[Ret. Parkir Mobil]/3000</f>
        <v>0</v>
      </c>
      <c r="U148" s="348">
        <f>Table7911[Ret. Mck]/1000</f>
        <v>0</v>
      </c>
    </row>
    <row r="149" spans="1:21">
      <c r="A149" s="403" t="s">
        <v>9</v>
      </c>
      <c r="B149" s="403"/>
      <c r="C149" s="22"/>
      <c r="D149" s="23">
        <f>SUM(D118:D148)</f>
        <v>196000</v>
      </c>
      <c r="E149" s="23">
        <f t="shared" ref="E149" si="122">SUM(E118:E148)</f>
        <v>858000</v>
      </c>
      <c r="F149" s="23">
        <f t="shared" ref="F149" si="123">SUM(F118:F148)</f>
        <v>0</v>
      </c>
      <c r="G149" s="23">
        <f t="shared" ref="G149" si="124">SUM(G118:G148)</f>
        <v>201000</v>
      </c>
      <c r="H149" s="23">
        <f t="shared" ref="H149" si="125">SUM(H118:H148)</f>
        <v>0</v>
      </c>
      <c r="I149" s="23">
        <f t="shared" ref="I149" si="126">SUM(I118:I148)</f>
        <v>0</v>
      </c>
      <c r="J149" s="23">
        <f t="shared" ref="J149" si="127">SUM(J118:J148)</f>
        <v>550000</v>
      </c>
      <c r="K149" s="23">
        <f t="shared" ref="K149" si="128">SUM(K118:K148)</f>
        <v>0</v>
      </c>
      <c r="L149" s="23">
        <f t="shared" ref="L149" si="129">SUM(L118:L148)</f>
        <v>80000</v>
      </c>
      <c r="M149" s="23">
        <f t="shared" ref="M149" si="130">SUM(M118:M148)</f>
        <v>0</v>
      </c>
      <c r="N149" s="23">
        <f t="shared" ref="N149" si="131">SUM(N118:N148)</f>
        <v>450000</v>
      </c>
      <c r="O149" s="337">
        <f t="shared" ref="O149" si="132">SUM(O118:O148)</f>
        <v>98</v>
      </c>
      <c r="P149" s="337">
        <f t="shared" ref="P149" si="133">SUM(P118:P148)</f>
        <v>572</v>
      </c>
      <c r="Q149" s="337">
        <f t="shared" ref="Q149" si="134">SUM(Q118:Q148)</f>
        <v>0</v>
      </c>
      <c r="R149" s="337">
        <f t="shared" ref="R149" si="135">SUM(R118:R148)</f>
        <v>402</v>
      </c>
      <c r="S149" s="337">
        <f t="shared" ref="S149" si="136">SUM(S118:S148)</f>
        <v>0</v>
      </c>
      <c r="T149" s="337">
        <f t="shared" ref="T149" si="137">SUM(T118:T148)</f>
        <v>0</v>
      </c>
      <c r="U149" s="337">
        <f t="shared" ref="U149" si="138">SUM(U118:U148)</f>
        <v>550</v>
      </c>
    </row>
    <row r="151" spans="1:21" ht="15.75">
      <c r="A151" s="394" t="s">
        <v>10</v>
      </c>
      <c r="B151" s="394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</row>
    <row r="152" spans="1:21" ht="15.75">
      <c r="A152" s="394" t="s">
        <v>37</v>
      </c>
      <c r="B152" s="394"/>
      <c r="C152" s="394"/>
      <c r="D152" s="394"/>
      <c r="E152" s="394"/>
      <c r="F152" s="394"/>
      <c r="G152" s="394"/>
      <c r="H152" s="394"/>
      <c r="I152" s="394"/>
      <c r="J152" s="394"/>
      <c r="K152" s="394"/>
      <c r="L152" s="394"/>
      <c r="M152" s="394"/>
      <c r="N152" s="394"/>
      <c r="O152" s="394"/>
      <c r="P152" s="394"/>
      <c r="Q152" s="394"/>
      <c r="R152" s="394"/>
      <c r="S152" s="394"/>
      <c r="T152" s="394"/>
      <c r="U152" s="394"/>
    </row>
    <row r="153" spans="1:21" ht="15.75">
      <c r="A153" s="396" t="str">
        <f>A3</f>
        <v>BULAN      : JULI 2021</v>
      </c>
      <c r="B153" s="396"/>
      <c r="C153" s="396"/>
      <c r="D153" s="396"/>
      <c r="E153" s="396"/>
      <c r="F153" s="396"/>
      <c r="G153" s="396"/>
      <c r="H153" s="396"/>
      <c r="I153" s="396"/>
      <c r="J153" s="396"/>
      <c r="K153" s="396"/>
      <c r="L153" s="396"/>
      <c r="M153" s="396"/>
      <c r="N153" s="396"/>
      <c r="O153" s="396"/>
      <c r="P153" s="396"/>
      <c r="Q153" s="396"/>
      <c r="R153" s="396"/>
      <c r="S153" s="396"/>
      <c r="T153" s="396"/>
      <c r="U153" s="396"/>
    </row>
    <row r="154" spans="1:21" ht="57.75" customHeight="1">
      <c r="A154" s="406" t="s">
        <v>13</v>
      </c>
      <c r="B154" s="406" t="s">
        <v>14</v>
      </c>
      <c r="C154" s="397" t="s">
        <v>86</v>
      </c>
      <c r="D154" s="398"/>
      <c r="E154" s="398"/>
      <c r="F154" s="398"/>
      <c r="G154" s="398"/>
      <c r="H154" s="399" t="s">
        <v>87</v>
      </c>
      <c r="I154" s="400"/>
      <c r="J154" s="401"/>
      <c r="K154" s="13" t="s">
        <v>88</v>
      </c>
      <c r="L154" s="398" t="s">
        <v>88</v>
      </c>
      <c r="M154" s="398"/>
      <c r="N154" s="398"/>
      <c r="O154" s="397" t="s">
        <v>89</v>
      </c>
      <c r="P154" s="397"/>
      <c r="Q154" s="397"/>
      <c r="R154" s="397"/>
      <c r="S154" s="397"/>
      <c r="T154" s="397"/>
      <c r="U154" s="397"/>
    </row>
    <row r="155" spans="1:21" ht="36">
      <c r="A155" s="406"/>
      <c r="B155" s="406"/>
      <c r="C155" s="407" t="s">
        <v>90</v>
      </c>
      <c r="D155" s="2" t="s">
        <v>91</v>
      </c>
      <c r="E155" s="1" t="s">
        <v>92</v>
      </c>
      <c r="F155" s="1" t="s">
        <v>93</v>
      </c>
      <c r="G155" s="1" t="s">
        <v>94</v>
      </c>
      <c r="H155" s="1" t="s">
        <v>95</v>
      </c>
      <c r="I155" s="1" t="s">
        <v>96</v>
      </c>
      <c r="J155" s="1" t="s">
        <v>97</v>
      </c>
      <c r="K155" s="14" t="s">
        <v>98</v>
      </c>
      <c r="L155" s="1" t="s">
        <v>99</v>
      </c>
      <c r="M155" s="1" t="s">
        <v>100</v>
      </c>
      <c r="N155" s="15" t="s">
        <v>54</v>
      </c>
      <c r="O155" s="14" t="s">
        <v>101</v>
      </c>
      <c r="P155" s="14" t="s">
        <v>102</v>
      </c>
      <c r="Q155" s="14" t="s">
        <v>103</v>
      </c>
      <c r="R155" s="14" t="s">
        <v>104</v>
      </c>
      <c r="S155" s="14" t="s">
        <v>105</v>
      </c>
      <c r="T155" s="14" t="s">
        <v>106</v>
      </c>
      <c r="U155" s="14" t="s">
        <v>20</v>
      </c>
    </row>
    <row r="156" spans="1:21">
      <c r="A156" s="3">
        <f>A6</f>
        <v>1</v>
      </c>
      <c r="B156" s="4">
        <f>B6</f>
        <v>44378</v>
      </c>
      <c r="C156" s="407"/>
      <c r="D156" s="5">
        <v>44000</v>
      </c>
      <c r="E156" s="6">
        <v>36000</v>
      </c>
      <c r="F156" s="6">
        <v>66000</v>
      </c>
      <c r="G156" s="6"/>
      <c r="H156" s="6">
        <v>2000</v>
      </c>
      <c r="I156" s="6">
        <v>3000</v>
      </c>
      <c r="J156" s="6"/>
      <c r="K156" s="6"/>
      <c r="L156" s="16"/>
      <c r="M156" s="16">
        <v>6000</v>
      </c>
      <c r="N156" s="17">
        <v>24000</v>
      </c>
      <c r="O156" s="345">
        <f>Table7912[Ret. Bus Besar]/2000</f>
        <v>22</v>
      </c>
      <c r="P156" s="345">
        <f>Table7912[Ret. Bus Sedang]/1500</f>
        <v>24</v>
      </c>
      <c r="Q156" s="346">
        <f>Table7912[Ret. Bus Kecil]/1000</f>
        <v>66</v>
      </c>
      <c r="R156" s="347">
        <f>Table7912[Ret. Angkudes/Kota]/500</f>
        <v>0</v>
      </c>
      <c r="S156" s="348">
        <f>Table7912[Ret. Parkir Spd Motor]/2000</f>
        <v>1</v>
      </c>
      <c r="T156" s="348">
        <f>Table7912[Ret. Parkir Mobil]/3000</f>
        <v>1</v>
      </c>
      <c r="U156" s="348">
        <f>Table7912[Ret. Mck]/1000</f>
        <v>0</v>
      </c>
    </row>
    <row r="157" spans="1:21">
      <c r="A157" s="3">
        <f t="shared" ref="A157:B157" si="139">A7</f>
        <v>2</v>
      </c>
      <c r="B157" s="4">
        <f t="shared" si="139"/>
        <v>44379</v>
      </c>
      <c r="D157" s="7">
        <v>30000</v>
      </c>
      <c r="E157" s="8">
        <v>27000</v>
      </c>
      <c r="F157" s="8">
        <v>45000</v>
      </c>
      <c r="G157" s="8"/>
      <c r="H157" s="8">
        <v>2000</v>
      </c>
      <c r="I157" s="8">
        <v>3000</v>
      </c>
      <c r="J157" s="8"/>
      <c r="K157" s="8"/>
      <c r="L157" s="18"/>
      <c r="M157" s="18">
        <v>6000</v>
      </c>
      <c r="N157" s="19">
        <v>24000</v>
      </c>
      <c r="O157" s="345">
        <f>Table7912[Ret. Bus Besar]/2000</f>
        <v>15</v>
      </c>
      <c r="P157" s="345">
        <f>Table7912[Ret. Bus Sedang]/1500</f>
        <v>18</v>
      </c>
      <c r="Q157" s="346">
        <f>Table7912[Ret. Bus Kecil]/1000</f>
        <v>45</v>
      </c>
      <c r="R157" s="347">
        <f>Table7912[Ret. Angkudes/Kota]/500</f>
        <v>0</v>
      </c>
      <c r="S157" s="348">
        <f>Table7912[Ret. Parkir Spd Motor]/2000</f>
        <v>1</v>
      </c>
      <c r="T157" s="348">
        <f>Table7912[Ret. Parkir Mobil]/3000</f>
        <v>1</v>
      </c>
      <c r="U157" s="348">
        <f>Table7912[Ret. Mck]/1000</f>
        <v>0</v>
      </c>
    </row>
    <row r="158" spans="1:21">
      <c r="A158" s="3">
        <f t="shared" ref="A158:B158" si="140">A8</f>
        <v>3</v>
      </c>
      <c r="B158" s="4">
        <f t="shared" si="140"/>
        <v>44380</v>
      </c>
      <c r="D158" s="7">
        <v>22000</v>
      </c>
      <c r="E158" s="8">
        <v>27000</v>
      </c>
      <c r="F158" s="8">
        <v>45000</v>
      </c>
      <c r="G158" s="8"/>
      <c r="H158" s="8">
        <v>2000</v>
      </c>
      <c r="I158" s="8">
        <v>3000</v>
      </c>
      <c r="J158" s="8"/>
      <c r="K158" s="8"/>
      <c r="L158" s="18"/>
      <c r="M158" s="18">
        <v>6000</v>
      </c>
      <c r="N158" s="19">
        <v>16000</v>
      </c>
      <c r="O158" s="345">
        <f>Table7912[Ret. Bus Besar]/2000</f>
        <v>11</v>
      </c>
      <c r="P158" s="345">
        <f>Table7912[Ret. Bus Sedang]/1500</f>
        <v>18</v>
      </c>
      <c r="Q158" s="346">
        <f>Table7912[Ret. Bus Kecil]/1000</f>
        <v>45</v>
      </c>
      <c r="R158" s="347">
        <f>Table7912[Ret. Angkudes/Kota]/500</f>
        <v>0</v>
      </c>
      <c r="S158" s="348">
        <f>Table7912[Ret. Parkir Spd Motor]/2000</f>
        <v>1</v>
      </c>
      <c r="T158" s="348">
        <f>Table7912[Ret. Parkir Mobil]/3000</f>
        <v>1</v>
      </c>
      <c r="U158" s="348">
        <f>Table7912[Ret. Mck]/1000</f>
        <v>0</v>
      </c>
    </row>
    <row r="159" spans="1:21">
      <c r="A159" s="3">
        <f t="shared" ref="A159:B159" si="141">A9</f>
        <v>4</v>
      </c>
      <c r="B159" s="4">
        <f t="shared" si="141"/>
        <v>44381</v>
      </c>
      <c r="D159" s="7">
        <v>28000</v>
      </c>
      <c r="E159" s="8">
        <v>27000</v>
      </c>
      <c r="F159" s="8">
        <v>45000</v>
      </c>
      <c r="G159" s="8"/>
      <c r="H159" s="8">
        <v>2000</v>
      </c>
      <c r="I159" s="8">
        <v>3000</v>
      </c>
      <c r="J159" s="8"/>
      <c r="K159" s="8"/>
      <c r="L159" s="18"/>
      <c r="M159" s="18">
        <v>6000</v>
      </c>
      <c r="N159" s="19">
        <v>24000</v>
      </c>
      <c r="O159" s="345">
        <f>Table7912[Ret. Bus Besar]/2000</f>
        <v>14</v>
      </c>
      <c r="P159" s="345">
        <f>Table7912[Ret. Bus Sedang]/1500</f>
        <v>18</v>
      </c>
      <c r="Q159" s="346">
        <f>Table7912[Ret. Bus Kecil]/1000</f>
        <v>45</v>
      </c>
      <c r="R159" s="347">
        <f>Table7912[Ret. Angkudes/Kota]/500</f>
        <v>0</v>
      </c>
      <c r="S159" s="348">
        <f>Table7912[Ret. Parkir Spd Motor]/2000</f>
        <v>1</v>
      </c>
      <c r="T159" s="348">
        <f>Table7912[Ret. Parkir Mobil]/3000</f>
        <v>1</v>
      </c>
      <c r="U159" s="348">
        <f>Table7912[Ret. Mck]/1000</f>
        <v>0</v>
      </c>
    </row>
    <row r="160" spans="1:21">
      <c r="A160" s="3">
        <f t="shared" ref="A160:B160" si="142">A10</f>
        <v>5</v>
      </c>
      <c r="B160" s="4">
        <f t="shared" si="142"/>
        <v>44382</v>
      </c>
      <c r="D160" s="7">
        <v>28000</v>
      </c>
      <c r="E160" s="8">
        <v>27000</v>
      </c>
      <c r="F160" s="8">
        <v>45000</v>
      </c>
      <c r="G160" s="8"/>
      <c r="H160" s="8">
        <v>2000</v>
      </c>
      <c r="I160" s="8">
        <v>3000</v>
      </c>
      <c r="J160" s="8"/>
      <c r="K160" s="8"/>
      <c r="L160" s="18"/>
      <c r="M160" s="18">
        <v>6000</v>
      </c>
      <c r="N160" s="19">
        <v>24000</v>
      </c>
      <c r="O160" s="345">
        <f>Table7912[Ret. Bus Besar]/2000</f>
        <v>14</v>
      </c>
      <c r="P160" s="345">
        <f>Table7912[Ret. Bus Sedang]/1500</f>
        <v>18</v>
      </c>
      <c r="Q160" s="346">
        <f>Table7912[Ret. Bus Kecil]/1000</f>
        <v>45</v>
      </c>
      <c r="R160" s="347">
        <f>Table7912[Ret. Angkudes/Kota]/500</f>
        <v>0</v>
      </c>
      <c r="S160" s="348">
        <f>Table7912[Ret. Parkir Spd Motor]/2000</f>
        <v>1</v>
      </c>
      <c r="T160" s="348">
        <f>Table7912[Ret. Parkir Mobil]/3000</f>
        <v>1</v>
      </c>
      <c r="U160" s="348">
        <f>Table7912[Ret. Mck]/1000</f>
        <v>0</v>
      </c>
    </row>
    <row r="161" spans="1:28">
      <c r="A161" s="3">
        <f t="shared" ref="A161:B161" si="143">A11</f>
        <v>6</v>
      </c>
      <c r="B161" s="4">
        <f t="shared" si="143"/>
        <v>44383</v>
      </c>
      <c r="D161" s="7">
        <v>22000</v>
      </c>
      <c r="E161" s="8">
        <v>27000</v>
      </c>
      <c r="F161" s="8">
        <v>42000</v>
      </c>
      <c r="G161" s="8"/>
      <c r="H161" s="8">
        <v>2000</v>
      </c>
      <c r="I161" s="8">
        <v>3000</v>
      </c>
      <c r="J161" s="8"/>
      <c r="K161" s="8"/>
      <c r="L161" s="18"/>
      <c r="M161" s="18">
        <v>6000</v>
      </c>
      <c r="N161" s="19">
        <v>24000</v>
      </c>
      <c r="O161" s="345">
        <f>Table7912[Ret. Bus Besar]/2000</f>
        <v>11</v>
      </c>
      <c r="P161" s="345">
        <f>Table7912[Ret. Bus Sedang]/1500</f>
        <v>18</v>
      </c>
      <c r="Q161" s="346">
        <f>Table7912[Ret. Bus Kecil]/1000</f>
        <v>42</v>
      </c>
      <c r="R161" s="347">
        <f>Table7912[Ret. Angkudes/Kota]/500</f>
        <v>0</v>
      </c>
      <c r="S161" s="348">
        <f>Table7912[Ret. Parkir Spd Motor]/2000</f>
        <v>1</v>
      </c>
      <c r="T161" s="348">
        <f>Table7912[Ret. Parkir Mobil]/3000</f>
        <v>1</v>
      </c>
      <c r="U161" s="348">
        <f>Table7912[Ret. Mck]/1000</f>
        <v>0</v>
      </c>
    </row>
    <row r="162" spans="1:28">
      <c r="A162" s="3">
        <f t="shared" ref="A162:B162" si="144">A12</f>
        <v>7</v>
      </c>
      <c r="B162" s="4">
        <f t="shared" si="144"/>
        <v>44384</v>
      </c>
      <c r="D162" s="7">
        <v>24000</v>
      </c>
      <c r="E162" s="8">
        <v>27000</v>
      </c>
      <c r="F162" s="8">
        <v>42000</v>
      </c>
      <c r="G162" s="8"/>
      <c r="H162" s="8">
        <v>2000</v>
      </c>
      <c r="I162" s="8">
        <v>3000</v>
      </c>
      <c r="J162" s="8"/>
      <c r="K162" s="8"/>
      <c r="L162" s="18"/>
      <c r="M162" s="18">
        <v>6000</v>
      </c>
      <c r="N162" s="19">
        <v>24000</v>
      </c>
      <c r="O162" s="345">
        <f>Table7912[Ret. Bus Besar]/2000</f>
        <v>12</v>
      </c>
      <c r="P162" s="345">
        <f>Table7912[Ret. Bus Sedang]/1500</f>
        <v>18</v>
      </c>
      <c r="Q162" s="346">
        <f>Table7912[Ret. Bus Kecil]/1000</f>
        <v>42</v>
      </c>
      <c r="R162" s="347">
        <f>Table7912[Ret. Angkudes/Kota]/500</f>
        <v>0</v>
      </c>
      <c r="S162" s="348">
        <f>Table7912[Ret. Parkir Spd Motor]/2000</f>
        <v>1</v>
      </c>
      <c r="T162" s="348">
        <f>Table7912[Ret. Parkir Mobil]/3000</f>
        <v>1</v>
      </c>
      <c r="U162" s="348">
        <f>Table7912[Ret. Mck]/1000</f>
        <v>0</v>
      </c>
    </row>
    <row r="163" spans="1:28">
      <c r="A163" s="3">
        <f t="shared" ref="A163:B163" si="145">A13</f>
        <v>8</v>
      </c>
      <c r="B163" s="4">
        <f t="shared" si="145"/>
        <v>44385</v>
      </c>
      <c r="D163" s="7">
        <v>24000</v>
      </c>
      <c r="E163" s="8">
        <v>24000</v>
      </c>
      <c r="F163" s="8">
        <v>45000</v>
      </c>
      <c r="G163" s="8"/>
      <c r="H163" s="8">
        <v>2000</v>
      </c>
      <c r="I163" s="8">
        <v>3000</v>
      </c>
      <c r="J163" s="8"/>
      <c r="K163" s="8"/>
      <c r="L163" s="18">
        <v>60000</v>
      </c>
      <c r="M163" s="18">
        <v>6000</v>
      </c>
      <c r="N163" s="19">
        <v>16000</v>
      </c>
      <c r="O163" s="345">
        <f>Table7912[Ret. Bus Besar]/2000</f>
        <v>12</v>
      </c>
      <c r="P163" s="345">
        <f>Table7912[Ret. Bus Sedang]/1500</f>
        <v>16</v>
      </c>
      <c r="Q163" s="346">
        <f>Table7912[Ret. Bus Kecil]/1000</f>
        <v>45</v>
      </c>
      <c r="R163" s="347">
        <f>Table7912[Ret. Angkudes/Kota]/500</f>
        <v>0</v>
      </c>
      <c r="S163" s="348">
        <f>Table7912[Ret. Parkir Spd Motor]/2000</f>
        <v>1</v>
      </c>
      <c r="T163" s="348">
        <f>Table7912[Ret. Parkir Mobil]/3000</f>
        <v>1</v>
      </c>
      <c r="U163" s="348">
        <f>Table7912[Ret. Mck]/1000</f>
        <v>0</v>
      </c>
    </row>
    <row r="164" spans="1:28">
      <c r="A164" s="3">
        <f t="shared" ref="A164:B164" si="146">A14</f>
        <v>9</v>
      </c>
      <c r="B164" s="4">
        <f t="shared" si="146"/>
        <v>44386</v>
      </c>
      <c r="D164" s="7">
        <v>18000</v>
      </c>
      <c r="E164" s="8">
        <v>24000</v>
      </c>
      <c r="F164" s="8">
        <v>39000</v>
      </c>
      <c r="G164" s="8"/>
      <c r="H164" s="8">
        <v>2000</v>
      </c>
      <c r="I164" s="8">
        <v>3000</v>
      </c>
      <c r="J164" s="8"/>
      <c r="K164" s="8"/>
      <c r="L164" s="18"/>
      <c r="M164" s="18">
        <v>6000</v>
      </c>
      <c r="N164" s="19">
        <v>16000</v>
      </c>
      <c r="O164" s="345">
        <f>Table7912[Ret. Bus Besar]/2000</f>
        <v>9</v>
      </c>
      <c r="P164" s="345">
        <f>Table7912[Ret. Bus Sedang]/1500</f>
        <v>16</v>
      </c>
      <c r="Q164" s="346">
        <f>Table7912[Ret. Bus Kecil]/1000</f>
        <v>39</v>
      </c>
      <c r="R164" s="347">
        <f>Table7912[Ret. Angkudes/Kota]/500</f>
        <v>0</v>
      </c>
      <c r="S164" s="348">
        <f>Table7912[Ret. Parkir Spd Motor]/2000</f>
        <v>1</v>
      </c>
      <c r="T164" s="348">
        <f>Table7912[Ret. Parkir Mobil]/3000</f>
        <v>1</v>
      </c>
      <c r="U164" s="348">
        <f>Table7912[Ret. Mck]/1000</f>
        <v>0</v>
      </c>
    </row>
    <row r="165" spans="1:28">
      <c r="A165" s="3">
        <f t="shared" ref="A165:B165" si="147">A15</f>
        <v>10</v>
      </c>
      <c r="B165" s="4">
        <f t="shared" si="147"/>
        <v>44387</v>
      </c>
      <c r="D165" s="5">
        <v>22000</v>
      </c>
      <c r="E165" s="6">
        <v>24000</v>
      </c>
      <c r="F165" s="6">
        <v>42000</v>
      </c>
      <c r="G165" s="6"/>
      <c r="H165" s="6">
        <v>2000</v>
      </c>
      <c r="I165" s="6">
        <v>3000</v>
      </c>
      <c r="J165" s="6"/>
      <c r="K165" s="6"/>
      <c r="L165" s="16"/>
      <c r="M165" s="16">
        <v>6000</v>
      </c>
      <c r="N165" s="17">
        <v>24000</v>
      </c>
      <c r="O165" s="345">
        <f>Table7912[Ret. Bus Besar]/2000</f>
        <v>11</v>
      </c>
      <c r="P165" s="345">
        <f>Table7912[Ret. Bus Sedang]/1500</f>
        <v>16</v>
      </c>
      <c r="Q165" s="346">
        <f>Table7912[Ret. Bus Kecil]/1000</f>
        <v>42</v>
      </c>
      <c r="R165" s="347">
        <f>Table7912[Ret. Angkudes/Kota]/500</f>
        <v>0</v>
      </c>
      <c r="S165" s="348">
        <f>Table7912[Ret. Parkir Spd Motor]/2000</f>
        <v>1</v>
      </c>
      <c r="T165" s="348">
        <f>Table7912[Ret. Parkir Mobil]/3000</f>
        <v>1</v>
      </c>
      <c r="U165" s="348">
        <f>Table7912[Ret. Mck]/1000</f>
        <v>0</v>
      </c>
    </row>
    <row r="166" spans="1:28">
      <c r="A166" s="3">
        <f t="shared" ref="A166:B166" si="148">A16</f>
        <v>11</v>
      </c>
      <c r="B166" s="4">
        <f t="shared" si="148"/>
        <v>44388</v>
      </c>
      <c r="D166" s="5">
        <v>20000</v>
      </c>
      <c r="E166" s="6">
        <v>21000</v>
      </c>
      <c r="F166" s="6">
        <v>30000</v>
      </c>
      <c r="G166" s="6"/>
      <c r="H166" s="6">
        <v>2000</v>
      </c>
      <c r="I166" s="6">
        <v>3000</v>
      </c>
      <c r="J166" s="6"/>
      <c r="K166" s="6"/>
      <c r="L166" s="16"/>
      <c r="M166" s="16">
        <v>6000</v>
      </c>
      <c r="N166" s="17">
        <v>16000</v>
      </c>
      <c r="O166" s="345">
        <f>Table7912[Ret. Bus Besar]/2000</f>
        <v>10</v>
      </c>
      <c r="P166" s="345">
        <f>Table7912[Ret. Bus Sedang]/1500</f>
        <v>14</v>
      </c>
      <c r="Q166" s="346">
        <f>Table7912[Ret. Bus Kecil]/1000</f>
        <v>30</v>
      </c>
      <c r="R166" s="347">
        <f>Table7912[Ret. Angkudes/Kota]/500</f>
        <v>0</v>
      </c>
      <c r="S166" s="348">
        <f>Table7912[Ret. Parkir Spd Motor]/2000</f>
        <v>1</v>
      </c>
      <c r="T166" s="348">
        <f>Table7912[Ret. Parkir Mobil]/3000</f>
        <v>1</v>
      </c>
      <c r="U166" s="348">
        <f>Table7912[Ret. Mck]/1000</f>
        <v>0</v>
      </c>
    </row>
    <row r="167" spans="1:28">
      <c r="A167" s="3">
        <f t="shared" ref="A167:B167" si="149">A17</f>
        <v>12</v>
      </c>
      <c r="B167" s="4">
        <f t="shared" si="149"/>
        <v>44389</v>
      </c>
      <c r="D167" s="5">
        <v>20000</v>
      </c>
      <c r="E167" s="6">
        <v>24000</v>
      </c>
      <c r="F167" s="6">
        <v>33000</v>
      </c>
      <c r="G167" s="6"/>
      <c r="H167" s="6">
        <v>2000</v>
      </c>
      <c r="I167" s="6">
        <v>3000</v>
      </c>
      <c r="J167" s="6"/>
      <c r="K167" s="6"/>
      <c r="L167" s="16"/>
      <c r="M167" s="16">
        <v>6000</v>
      </c>
      <c r="N167" s="17">
        <v>24000</v>
      </c>
      <c r="O167" s="345">
        <f>Table7912[Ret. Bus Besar]/2000</f>
        <v>10</v>
      </c>
      <c r="P167" s="345">
        <f>Table7912[Ret. Bus Sedang]/1500</f>
        <v>16</v>
      </c>
      <c r="Q167" s="346">
        <f>Table7912[Ret. Bus Kecil]/1000</f>
        <v>33</v>
      </c>
      <c r="R167" s="347">
        <f>Table7912[Ret. Angkudes/Kota]/500</f>
        <v>0</v>
      </c>
      <c r="S167" s="348">
        <f>Table7912[Ret. Parkir Spd Motor]/2000</f>
        <v>1</v>
      </c>
      <c r="T167" s="348">
        <f>Table7912[Ret. Parkir Mobil]/3000</f>
        <v>1</v>
      </c>
      <c r="U167" s="348">
        <f>Table7912[Ret. Mck]/1000</f>
        <v>0</v>
      </c>
      <c r="AB167">
        <v>39000</v>
      </c>
    </row>
    <row r="168" spans="1:28">
      <c r="A168" s="3">
        <f t="shared" ref="A168:B168" si="150">A18</f>
        <v>13</v>
      </c>
      <c r="B168" s="4">
        <f t="shared" si="150"/>
        <v>44390</v>
      </c>
      <c r="D168" s="5">
        <v>20000</v>
      </c>
      <c r="E168" s="6">
        <v>21000</v>
      </c>
      <c r="F168" s="6">
        <v>39000</v>
      </c>
      <c r="G168" s="6"/>
      <c r="H168" s="6">
        <v>2000</v>
      </c>
      <c r="I168" s="6">
        <v>3000</v>
      </c>
      <c r="J168" s="6"/>
      <c r="K168" s="6"/>
      <c r="L168" s="16"/>
      <c r="M168" s="16">
        <v>6000</v>
      </c>
      <c r="N168" s="17">
        <v>16000</v>
      </c>
      <c r="O168" s="345">
        <f>Table7912[Ret. Bus Besar]/2000</f>
        <v>10</v>
      </c>
      <c r="P168" s="345">
        <f>Table7912[Ret. Bus Sedang]/1500</f>
        <v>14</v>
      </c>
      <c r="Q168" s="346">
        <f>Table7912[Ret. Bus Kecil]/1000</f>
        <v>39</v>
      </c>
      <c r="R168" s="347">
        <f>Table7912[Ret. Angkudes/Kota]/500</f>
        <v>0</v>
      </c>
      <c r="S168" s="348">
        <f>Table7912[Ret. Parkir Spd Motor]/2000</f>
        <v>1</v>
      </c>
      <c r="T168" s="348">
        <f>Table7912[Ret. Parkir Mobil]/3000</f>
        <v>1</v>
      </c>
      <c r="U168" s="348">
        <f>Table7912[Ret. Mck]/1000</f>
        <v>0</v>
      </c>
      <c r="AB168">
        <v>27000</v>
      </c>
    </row>
    <row r="169" spans="1:28">
      <c r="A169" s="3">
        <f t="shared" ref="A169:B169" si="151">A19</f>
        <v>14</v>
      </c>
      <c r="B169" s="4">
        <f t="shared" si="151"/>
        <v>44391</v>
      </c>
      <c r="D169" s="5">
        <v>22000</v>
      </c>
      <c r="E169" s="6">
        <v>24000</v>
      </c>
      <c r="F169" s="6">
        <v>36000</v>
      </c>
      <c r="G169" s="6"/>
      <c r="H169" s="6">
        <v>2000</v>
      </c>
      <c r="I169" s="6">
        <v>3000</v>
      </c>
      <c r="J169" s="6"/>
      <c r="K169" s="6"/>
      <c r="L169" s="16">
        <v>60000</v>
      </c>
      <c r="M169" s="16">
        <v>6000</v>
      </c>
      <c r="N169" s="17">
        <v>24000</v>
      </c>
      <c r="O169" s="345">
        <f>Table7912[Ret. Bus Besar]/2000</f>
        <v>11</v>
      </c>
      <c r="P169" s="345">
        <f>Table7912[Ret. Bus Sedang]/1500</f>
        <v>16</v>
      </c>
      <c r="Q169" s="346">
        <f>Table7912[Ret. Bus Kecil]/1000</f>
        <v>36</v>
      </c>
      <c r="R169" s="347">
        <f>Table7912[Ret. Angkudes/Kota]/500</f>
        <v>0</v>
      </c>
      <c r="S169" s="348">
        <f>Table7912[Ret. Parkir Spd Motor]/2000</f>
        <v>1</v>
      </c>
      <c r="T169" s="348">
        <f>Table7912[Ret. Parkir Mobil]/3000</f>
        <v>1</v>
      </c>
      <c r="U169" s="348">
        <f>Table7912[Ret. Mck]/1000</f>
        <v>0</v>
      </c>
      <c r="AB169">
        <v>26000</v>
      </c>
    </row>
    <row r="170" spans="1:28">
      <c r="A170" s="3">
        <f t="shared" ref="A170:B170" si="152">A20</f>
        <v>15</v>
      </c>
      <c r="B170" s="4">
        <f t="shared" si="152"/>
        <v>44392</v>
      </c>
      <c r="D170" s="5">
        <v>20000</v>
      </c>
      <c r="E170" s="6">
        <v>21000</v>
      </c>
      <c r="F170" s="6">
        <v>33000</v>
      </c>
      <c r="G170" s="6"/>
      <c r="H170" s="6">
        <v>2000</v>
      </c>
      <c r="I170" s="6">
        <v>3000</v>
      </c>
      <c r="J170" s="6"/>
      <c r="K170" s="6"/>
      <c r="L170" s="16"/>
      <c r="M170" s="16">
        <v>6000</v>
      </c>
      <c r="N170" s="17">
        <v>32000</v>
      </c>
      <c r="O170" s="345">
        <f>Table7912[Ret. Bus Besar]/2000</f>
        <v>10</v>
      </c>
      <c r="P170" s="345">
        <f>Table7912[Ret. Bus Sedang]/1500</f>
        <v>14</v>
      </c>
      <c r="Q170" s="346">
        <f>Table7912[Ret. Bus Kecil]/1000</f>
        <v>33</v>
      </c>
      <c r="R170" s="347">
        <f>Table7912[Ret. Angkudes/Kota]/500</f>
        <v>0</v>
      </c>
      <c r="S170" s="348">
        <f>Table7912[Ret. Parkir Spd Motor]/2000</f>
        <v>1</v>
      </c>
      <c r="T170" s="348">
        <f>Table7912[Ret. Parkir Mobil]/3000</f>
        <v>1</v>
      </c>
      <c r="U170" s="348">
        <f>Table7912[Ret. Mck]/1000</f>
        <v>0</v>
      </c>
    </row>
    <row r="171" spans="1:28">
      <c r="A171" s="3">
        <f t="shared" ref="A171:B171" si="153">A21</f>
        <v>16</v>
      </c>
      <c r="B171" s="4">
        <f t="shared" si="153"/>
        <v>44393</v>
      </c>
      <c r="D171" s="5">
        <v>20000</v>
      </c>
      <c r="E171" s="6">
        <v>21000</v>
      </c>
      <c r="F171" s="6">
        <v>30000</v>
      </c>
      <c r="G171" s="6"/>
      <c r="H171" s="6">
        <v>2000</v>
      </c>
      <c r="I171" s="6">
        <v>3000</v>
      </c>
      <c r="J171" s="6"/>
      <c r="K171" s="6"/>
      <c r="L171" s="16"/>
      <c r="M171" s="16">
        <v>6000</v>
      </c>
      <c r="N171" s="17">
        <v>32000</v>
      </c>
      <c r="O171" s="345">
        <f>Table7912[Ret. Bus Besar]/2000</f>
        <v>10</v>
      </c>
      <c r="P171" s="345">
        <f>Table7912[Ret. Bus Sedang]/1500</f>
        <v>14</v>
      </c>
      <c r="Q171" s="346">
        <f>Table7912[Ret. Bus Kecil]/1000</f>
        <v>30</v>
      </c>
      <c r="R171" s="347">
        <f>Table7912[Ret. Angkudes/Kota]/500</f>
        <v>0</v>
      </c>
      <c r="S171" s="348">
        <f>Table7912[Ret. Parkir Spd Motor]/2000</f>
        <v>1</v>
      </c>
      <c r="T171" s="348">
        <f>Table7912[Ret. Parkir Mobil]/3000</f>
        <v>1</v>
      </c>
      <c r="U171" s="348">
        <f>Table7912[Ret. Mck]/1000</f>
        <v>0</v>
      </c>
      <c r="AB171">
        <f>AB167+AB168+AB169</f>
        <v>92000</v>
      </c>
    </row>
    <row r="172" spans="1:28">
      <c r="A172" s="3">
        <f t="shared" ref="A172:B172" si="154">A22</f>
        <v>17</v>
      </c>
      <c r="B172" s="4">
        <f t="shared" si="154"/>
        <v>44394</v>
      </c>
      <c r="D172" s="5">
        <v>20000</v>
      </c>
      <c r="E172" s="6">
        <v>21000</v>
      </c>
      <c r="F172" s="6">
        <v>30000</v>
      </c>
      <c r="G172" s="6"/>
      <c r="H172" s="6">
        <v>2000</v>
      </c>
      <c r="I172" s="6">
        <v>3000</v>
      </c>
      <c r="J172" s="6"/>
      <c r="K172" s="6"/>
      <c r="L172" s="16"/>
      <c r="M172" s="16">
        <v>6000</v>
      </c>
      <c r="N172" s="17">
        <v>24000</v>
      </c>
      <c r="O172" s="345">
        <f>Table7912[Ret. Bus Besar]/2000</f>
        <v>10</v>
      </c>
      <c r="P172" s="345">
        <f>Table7912[Ret. Bus Sedang]/1500</f>
        <v>14</v>
      </c>
      <c r="Q172" s="346">
        <f>Table7912[Ret. Bus Kecil]/1000</f>
        <v>30</v>
      </c>
      <c r="R172" s="347">
        <f>Table7912[Ret. Angkudes/Kota]/500</f>
        <v>0</v>
      </c>
      <c r="S172" s="348">
        <f>Table7912[Ret. Parkir Spd Motor]/2000</f>
        <v>1</v>
      </c>
      <c r="T172" s="348">
        <f>Table7912[Ret. Parkir Mobil]/3000</f>
        <v>1</v>
      </c>
      <c r="U172" s="348">
        <f>Table7912[Ret. Mck]/1000</f>
        <v>0</v>
      </c>
    </row>
    <row r="173" spans="1:28">
      <c r="A173" s="3">
        <f t="shared" ref="A173:B173" si="155">A23</f>
        <v>18</v>
      </c>
      <c r="B173" s="4">
        <f t="shared" si="155"/>
        <v>44395</v>
      </c>
      <c r="D173" s="5">
        <v>20000</v>
      </c>
      <c r="E173" s="6">
        <v>21000</v>
      </c>
      <c r="F173" s="6">
        <v>33000</v>
      </c>
      <c r="G173" s="6"/>
      <c r="H173" s="6">
        <v>2000</v>
      </c>
      <c r="I173" s="6">
        <v>3000</v>
      </c>
      <c r="J173" s="6"/>
      <c r="K173" s="6"/>
      <c r="L173" s="16"/>
      <c r="M173" s="16">
        <v>4000</v>
      </c>
      <c r="N173" s="17">
        <v>16000</v>
      </c>
      <c r="O173" s="345">
        <f>Table7912[Ret. Bus Besar]/2000</f>
        <v>10</v>
      </c>
      <c r="P173" s="345">
        <f>Table7912[Ret. Bus Sedang]/1500</f>
        <v>14</v>
      </c>
      <c r="Q173" s="346">
        <f>Table7912[Ret. Bus Kecil]/1000</f>
        <v>33</v>
      </c>
      <c r="R173" s="347">
        <f>Table7912[Ret. Angkudes/Kota]/500</f>
        <v>0</v>
      </c>
      <c r="S173" s="348">
        <f>Table7912[Ret. Parkir Spd Motor]/2000</f>
        <v>1</v>
      </c>
      <c r="T173" s="348">
        <f>Table7912[Ret. Parkir Mobil]/3000</f>
        <v>1</v>
      </c>
      <c r="U173" s="348">
        <f>Table7912[Ret. Mck]/1000</f>
        <v>0</v>
      </c>
    </row>
    <row r="174" spans="1:28">
      <c r="A174" s="3">
        <f t="shared" ref="A174:B174" si="156">A24</f>
        <v>19</v>
      </c>
      <c r="B174" s="4">
        <f t="shared" si="156"/>
        <v>44396</v>
      </c>
      <c r="D174" s="5">
        <v>20000</v>
      </c>
      <c r="E174" s="6">
        <v>24000</v>
      </c>
      <c r="F174" s="6">
        <v>30000</v>
      </c>
      <c r="G174" s="6"/>
      <c r="H174" s="6">
        <v>2000</v>
      </c>
      <c r="I174" s="6">
        <v>3000</v>
      </c>
      <c r="J174" s="6"/>
      <c r="K174" s="6"/>
      <c r="L174" s="16"/>
      <c r="M174" s="16">
        <v>6000</v>
      </c>
      <c r="N174" s="17">
        <v>24000</v>
      </c>
      <c r="O174" s="345">
        <f>Table7912[Ret. Bus Besar]/2000</f>
        <v>10</v>
      </c>
      <c r="P174" s="345">
        <f>Table7912[Ret. Bus Sedang]/1500</f>
        <v>16</v>
      </c>
      <c r="Q174" s="346">
        <f>Table7912[Ret. Bus Kecil]/1000</f>
        <v>30</v>
      </c>
      <c r="R174" s="347">
        <f>Table7912[Ret. Angkudes/Kota]/500</f>
        <v>0</v>
      </c>
      <c r="S174" s="348">
        <f>Table7912[Ret. Parkir Spd Motor]/2000</f>
        <v>1</v>
      </c>
      <c r="T174" s="348">
        <f>Table7912[Ret. Parkir Mobil]/3000</f>
        <v>1</v>
      </c>
      <c r="U174" s="348">
        <f>Table7912[Ret. Mck]/1000</f>
        <v>0</v>
      </c>
    </row>
    <row r="175" spans="1:28">
      <c r="A175" s="3">
        <f t="shared" ref="A175:B175" si="157">A25</f>
        <v>20</v>
      </c>
      <c r="B175" s="4">
        <f t="shared" si="157"/>
        <v>44397</v>
      </c>
      <c r="D175" s="5">
        <v>12000</v>
      </c>
      <c r="E175" s="6">
        <v>6000</v>
      </c>
      <c r="F175" s="6">
        <v>15000</v>
      </c>
      <c r="G175" s="6"/>
      <c r="H175" s="6"/>
      <c r="I175" s="6"/>
      <c r="J175" s="6"/>
      <c r="K175" s="6"/>
      <c r="L175" s="16"/>
      <c r="M175" s="16">
        <v>6000</v>
      </c>
      <c r="N175" s="17"/>
      <c r="O175" s="345">
        <f>Table7912[Ret. Bus Besar]/2000</f>
        <v>6</v>
      </c>
      <c r="P175" s="345">
        <f>Table7912[Ret. Bus Sedang]/1500</f>
        <v>4</v>
      </c>
      <c r="Q175" s="346">
        <f>Table7912[Ret. Bus Kecil]/1000</f>
        <v>15</v>
      </c>
      <c r="R175" s="347">
        <f>Table7912[Ret. Angkudes/Kota]/500</f>
        <v>0</v>
      </c>
      <c r="S175" s="348">
        <f>Table7912[Ret. Parkir Spd Motor]/2000</f>
        <v>0</v>
      </c>
      <c r="T175" s="348">
        <f>Table7912[Ret. Parkir Mobil]/3000</f>
        <v>0</v>
      </c>
      <c r="U175" s="348">
        <f>Table7912[Ret. Mck]/1000</f>
        <v>0</v>
      </c>
    </row>
    <row r="176" spans="1:28">
      <c r="A176" s="3">
        <f t="shared" ref="A176:B176" si="158">A26</f>
        <v>21</v>
      </c>
      <c r="B176" s="4">
        <f t="shared" si="158"/>
        <v>44398</v>
      </c>
      <c r="D176" s="5">
        <v>20000</v>
      </c>
      <c r="E176" s="6">
        <v>18000</v>
      </c>
      <c r="F176" s="6">
        <v>30000</v>
      </c>
      <c r="G176" s="6"/>
      <c r="H176" s="6"/>
      <c r="I176" s="6"/>
      <c r="J176" s="6"/>
      <c r="K176" s="6"/>
      <c r="L176" s="16"/>
      <c r="M176" s="16">
        <v>6000</v>
      </c>
      <c r="N176" s="17"/>
      <c r="O176" s="345">
        <f>Table7912[Ret. Bus Besar]/2000</f>
        <v>10</v>
      </c>
      <c r="P176" s="345">
        <f>Table7912[Ret. Bus Sedang]/1500</f>
        <v>12</v>
      </c>
      <c r="Q176" s="346">
        <f>Table7912[Ret. Bus Kecil]/1000</f>
        <v>30</v>
      </c>
      <c r="R176" s="347">
        <f>Table7912[Ret. Angkudes/Kota]/500</f>
        <v>0</v>
      </c>
      <c r="S176" s="348">
        <f>Table7912[Ret. Parkir Spd Motor]/2000</f>
        <v>0</v>
      </c>
      <c r="T176" s="348">
        <f>Table7912[Ret. Parkir Mobil]/3000</f>
        <v>0</v>
      </c>
      <c r="U176" s="348">
        <f>Table7912[Ret. Mck]/1000</f>
        <v>0</v>
      </c>
      <c r="Z176" s="24"/>
    </row>
    <row r="177" spans="1:21">
      <c r="A177" s="334">
        <f t="shared" ref="A177:B177" si="159">A27</f>
        <v>22</v>
      </c>
      <c r="B177" s="4">
        <f t="shared" si="159"/>
        <v>44399</v>
      </c>
      <c r="D177" s="5">
        <v>24000</v>
      </c>
      <c r="E177" s="6">
        <v>24000</v>
      </c>
      <c r="F177" s="6">
        <v>33000</v>
      </c>
      <c r="G177" s="6"/>
      <c r="H177" s="6"/>
      <c r="I177" s="6"/>
      <c r="J177" s="6"/>
      <c r="K177" s="6"/>
      <c r="L177" s="16">
        <v>60000</v>
      </c>
      <c r="M177" s="16">
        <v>6000</v>
      </c>
      <c r="N177" s="17">
        <v>16000</v>
      </c>
      <c r="O177" s="345">
        <f>Table7912[Ret. Bus Besar]/2000</f>
        <v>12</v>
      </c>
      <c r="P177" s="345">
        <f>Table7912[Ret. Bus Sedang]/1500</f>
        <v>16</v>
      </c>
      <c r="Q177" s="346">
        <f>Table7912[Ret. Bus Kecil]/1000</f>
        <v>33</v>
      </c>
      <c r="R177" s="347">
        <f>Table7912[Ret. Angkudes/Kota]/500</f>
        <v>0</v>
      </c>
      <c r="S177" s="348">
        <f>Table7912[Ret. Parkir Spd Motor]/2000</f>
        <v>0</v>
      </c>
      <c r="T177" s="348">
        <f>Table7912[Ret. Parkir Mobil]/3000</f>
        <v>0</v>
      </c>
      <c r="U177" s="348">
        <f>Table7912[Ret. Mck]/1000</f>
        <v>0</v>
      </c>
    </row>
    <row r="178" spans="1:21">
      <c r="A178" s="3">
        <f t="shared" ref="A178:B178" si="160">A28</f>
        <v>23</v>
      </c>
      <c r="B178" s="4">
        <f t="shared" si="160"/>
        <v>44400</v>
      </c>
      <c r="D178" s="5">
        <v>22000</v>
      </c>
      <c r="E178" s="6">
        <v>21000</v>
      </c>
      <c r="F178" s="6">
        <v>33000</v>
      </c>
      <c r="G178" s="6"/>
      <c r="H178" s="6">
        <v>2000</v>
      </c>
      <c r="I178" s="6">
        <v>3000</v>
      </c>
      <c r="J178" s="6"/>
      <c r="K178" s="6"/>
      <c r="L178" s="16"/>
      <c r="M178" s="16">
        <v>6000</v>
      </c>
      <c r="N178" s="17">
        <v>24000</v>
      </c>
      <c r="O178" s="345">
        <f>Table7912[Ret. Bus Besar]/2000</f>
        <v>11</v>
      </c>
      <c r="P178" s="345">
        <f>Table7912[Ret. Bus Sedang]/1500</f>
        <v>14</v>
      </c>
      <c r="Q178" s="346">
        <f>Table7912[Ret. Bus Kecil]/1000</f>
        <v>33</v>
      </c>
      <c r="R178" s="347">
        <f>Table7912[Ret. Angkudes/Kota]/500</f>
        <v>0</v>
      </c>
      <c r="S178" s="348">
        <f>Table7912[Ret. Parkir Spd Motor]/2000</f>
        <v>1</v>
      </c>
      <c r="T178" s="348">
        <f>Table7912[Ret. Parkir Mobil]/3000</f>
        <v>1</v>
      </c>
      <c r="U178" s="348">
        <f>Table7912[Ret. Mck]/1000</f>
        <v>0</v>
      </c>
    </row>
    <row r="179" spans="1:21">
      <c r="A179" s="3">
        <f t="shared" ref="A179:B179" si="161">A29</f>
        <v>24</v>
      </c>
      <c r="B179" s="4">
        <f t="shared" si="161"/>
        <v>44401</v>
      </c>
      <c r="D179" s="5">
        <v>20000</v>
      </c>
      <c r="E179" s="6">
        <v>24000</v>
      </c>
      <c r="F179" s="6">
        <v>33000</v>
      </c>
      <c r="G179" s="6"/>
      <c r="H179" s="6">
        <v>2000</v>
      </c>
      <c r="I179" s="6">
        <v>3000</v>
      </c>
      <c r="J179" s="6"/>
      <c r="K179" s="6"/>
      <c r="L179" s="16"/>
      <c r="M179" s="16">
        <v>6000</v>
      </c>
      <c r="N179" s="17">
        <v>16000</v>
      </c>
      <c r="O179" s="345">
        <f>Table7912[Ret. Bus Besar]/2000</f>
        <v>10</v>
      </c>
      <c r="P179" s="345">
        <f>Table7912[Ret. Bus Sedang]/1500</f>
        <v>16</v>
      </c>
      <c r="Q179" s="346">
        <f>Table7912[Ret. Bus Kecil]/1000</f>
        <v>33</v>
      </c>
      <c r="R179" s="347">
        <f>Table7912[Ret. Angkudes/Kota]/500</f>
        <v>0</v>
      </c>
      <c r="S179" s="348">
        <f>Table7912[Ret. Parkir Spd Motor]/2000</f>
        <v>1</v>
      </c>
      <c r="T179" s="348">
        <f>Table7912[Ret. Parkir Mobil]/3000</f>
        <v>1</v>
      </c>
      <c r="U179" s="348">
        <f>Table7912[Ret. Mck]/1000</f>
        <v>0</v>
      </c>
    </row>
    <row r="180" spans="1:21">
      <c r="A180" s="3">
        <f t="shared" ref="A180:B180" si="162">A30</f>
        <v>25</v>
      </c>
      <c r="B180" s="4">
        <f t="shared" si="162"/>
        <v>44402</v>
      </c>
      <c r="D180" s="5">
        <v>26000</v>
      </c>
      <c r="E180" s="6">
        <v>27000</v>
      </c>
      <c r="F180" s="6">
        <v>36000</v>
      </c>
      <c r="G180" s="6"/>
      <c r="H180" s="6"/>
      <c r="I180" s="6"/>
      <c r="J180" s="6"/>
      <c r="K180" s="6"/>
      <c r="L180" s="16">
        <v>60000</v>
      </c>
      <c r="M180" s="16">
        <v>6000</v>
      </c>
      <c r="N180" s="17">
        <v>24000</v>
      </c>
      <c r="O180" s="345">
        <f>Table7912[Ret. Bus Besar]/2000</f>
        <v>13</v>
      </c>
      <c r="P180" s="345">
        <f>Table7912[Ret. Bus Sedang]/1500</f>
        <v>18</v>
      </c>
      <c r="Q180" s="346">
        <f>Table7912[Ret. Bus Kecil]/1000</f>
        <v>36</v>
      </c>
      <c r="R180" s="347">
        <f>Table7912[Ret. Angkudes/Kota]/500</f>
        <v>0</v>
      </c>
      <c r="S180" s="348">
        <f>Table7912[Ret. Parkir Spd Motor]/2000</f>
        <v>0</v>
      </c>
      <c r="T180" s="348">
        <f>Table7912[Ret. Parkir Mobil]/3000</f>
        <v>0</v>
      </c>
      <c r="U180" s="348">
        <f>Table7912[Ret. Mck]/1000</f>
        <v>0</v>
      </c>
    </row>
    <row r="181" spans="1:21">
      <c r="A181" s="3">
        <f t="shared" ref="A181:B181" si="163">A31</f>
        <v>26</v>
      </c>
      <c r="B181" s="4">
        <f t="shared" si="163"/>
        <v>44403</v>
      </c>
      <c r="D181" s="5">
        <v>22000</v>
      </c>
      <c r="E181" s="6">
        <v>24000</v>
      </c>
      <c r="F181" s="6">
        <v>36000</v>
      </c>
      <c r="G181" s="6"/>
      <c r="H181" s="6">
        <v>2000</v>
      </c>
      <c r="I181" s="6">
        <v>3000</v>
      </c>
      <c r="J181" s="6"/>
      <c r="K181" s="6"/>
      <c r="L181" s="16"/>
      <c r="M181" s="16">
        <v>6000</v>
      </c>
      <c r="N181" s="17">
        <v>32000</v>
      </c>
      <c r="O181" s="345">
        <f>Table7912[Ret. Bus Besar]/2000</f>
        <v>11</v>
      </c>
      <c r="P181" s="345">
        <f>Table7912[Ret. Bus Sedang]/1500</f>
        <v>16</v>
      </c>
      <c r="Q181" s="346">
        <f>Table7912[Ret. Bus Kecil]/1000</f>
        <v>36</v>
      </c>
      <c r="R181" s="347">
        <f>Table7912[Ret. Angkudes/Kota]/500</f>
        <v>0</v>
      </c>
      <c r="S181" s="348">
        <f>Table7912[Ret. Parkir Spd Motor]/2000</f>
        <v>1</v>
      </c>
      <c r="T181" s="348">
        <f>Table7912[Ret. Parkir Mobil]/3000</f>
        <v>1</v>
      </c>
      <c r="U181" s="348">
        <f>Table7912[Ret. Mck]/1000</f>
        <v>0</v>
      </c>
    </row>
    <row r="182" spans="1:21" s="315" customFormat="1">
      <c r="A182" s="313">
        <f t="shared" ref="A182:B182" si="164">A32</f>
        <v>27</v>
      </c>
      <c r="B182" s="314">
        <f t="shared" si="164"/>
        <v>44404</v>
      </c>
      <c r="D182" s="316">
        <v>20000</v>
      </c>
      <c r="E182" s="317">
        <v>24000</v>
      </c>
      <c r="F182" s="317">
        <v>33000</v>
      </c>
      <c r="G182" s="317"/>
      <c r="H182" s="317">
        <v>2000</v>
      </c>
      <c r="I182" s="317">
        <v>3000</v>
      </c>
      <c r="J182" s="317"/>
      <c r="K182" s="317"/>
      <c r="L182" s="318"/>
      <c r="M182" s="318">
        <v>6000</v>
      </c>
      <c r="N182" s="319">
        <v>32000</v>
      </c>
      <c r="O182" s="345">
        <f>Table7912[Ret. Bus Besar]/2000</f>
        <v>10</v>
      </c>
      <c r="P182" s="345">
        <f>Table7912[Ret. Bus Sedang]/1500</f>
        <v>16</v>
      </c>
      <c r="Q182" s="346">
        <f>Table7912[Ret. Bus Kecil]/1000</f>
        <v>33</v>
      </c>
      <c r="R182" s="347">
        <f>Table7912[Ret. Angkudes/Kota]/500</f>
        <v>0</v>
      </c>
      <c r="S182" s="348">
        <f>Table7912[Ret. Parkir Spd Motor]/2000</f>
        <v>1</v>
      </c>
      <c r="T182" s="348">
        <f>Table7912[Ret. Parkir Mobil]/3000</f>
        <v>1</v>
      </c>
      <c r="U182" s="348">
        <f>Table7912[Ret. Mck]/1000</f>
        <v>0</v>
      </c>
    </row>
    <row r="183" spans="1:21">
      <c r="A183" s="3">
        <f t="shared" ref="A183:B183" si="165">A33</f>
        <v>28</v>
      </c>
      <c r="B183" s="4">
        <f t="shared" si="165"/>
        <v>44405</v>
      </c>
      <c r="D183" s="9">
        <v>20000</v>
      </c>
      <c r="E183" s="10">
        <v>24000</v>
      </c>
      <c r="F183" s="10">
        <v>36000</v>
      </c>
      <c r="G183" s="10"/>
      <c r="H183" s="10">
        <v>2000</v>
      </c>
      <c r="I183" s="10">
        <v>3000</v>
      </c>
      <c r="J183" s="10"/>
      <c r="K183" s="10"/>
      <c r="L183" s="20"/>
      <c r="M183" s="20">
        <v>6000</v>
      </c>
      <c r="N183" s="21">
        <v>24000</v>
      </c>
      <c r="O183" s="345">
        <f>Table7912[Ret. Bus Besar]/2000</f>
        <v>10</v>
      </c>
      <c r="P183" s="345">
        <f>Table7912[Ret. Bus Sedang]/1500</f>
        <v>16</v>
      </c>
      <c r="Q183" s="346">
        <f>Table7912[Ret. Bus Kecil]/1000</f>
        <v>36</v>
      </c>
      <c r="R183" s="347">
        <f>Table7912[Ret. Angkudes/Kota]/500</f>
        <v>0</v>
      </c>
      <c r="S183" s="348">
        <f>Table7912[Ret. Parkir Spd Motor]/2000</f>
        <v>1</v>
      </c>
      <c r="T183" s="348">
        <f>Table7912[Ret. Parkir Mobil]/3000</f>
        <v>1</v>
      </c>
      <c r="U183" s="348">
        <f>Table7912[Ret. Mck]/1000</f>
        <v>0</v>
      </c>
    </row>
    <row r="184" spans="1:21" s="141" customFormat="1">
      <c r="A184" s="334">
        <f t="shared" ref="A184:B185" si="166">A34</f>
        <v>29</v>
      </c>
      <c r="B184" s="351">
        <f t="shared" si="166"/>
        <v>44406</v>
      </c>
      <c r="D184" s="360">
        <v>28000</v>
      </c>
      <c r="E184" s="361">
        <v>24000</v>
      </c>
      <c r="F184" s="361">
        <v>33000</v>
      </c>
      <c r="G184" s="361"/>
      <c r="H184" s="361"/>
      <c r="I184" s="361"/>
      <c r="J184" s="361">
        <v>550000</v>
      </c>
      <c r="K184" s="361"/>
      <c r="L184" s="362">
        <v>60000</v>
      </c>
      <c r="M184" s="362">
        <v>6000</v>
      </c>
      <c r="N184" s="363">
        <v>24000</v>
      </c>
      <c r="O184" s="356">
        <f>Table7912[Ret. Bus Besar]/2000</f>
        <v>14</v>
      </c>
      <c r="P184" s="356">
        <f>Table7912[Ret. Bus Sedang]/1500</f>
        <v>16</v>
      </c>
      <c r="Q184" s="357">
        <f>Table7912[Ret. Bus Kecil]/1000</f>
        <v>33</v>
      </c>
      <c r="R184" s="358">
        <f>Table7912[Ret. Angkudes/Kota]/500</f>
        <v>0</v>
      </c>
      <c r="S184" s="359">
        <f>Table7912[Ret. Parkir Spd Motor]/2000</f>
        <v>0</v>
      </c>
      <c r="T184" s="359">
        <f>Table7912[Ret. Parkir Mobil]/3000</f>
        <v>0</v>
      </c>
      <c r="U184" s="359">
        <f>Table7912[Ret. Mck]/1000</f>
        <v>550</v>
      </c>
    </row>
    <row r="185" spans="1:21">
      <c r="A185" s="3">
        <f t="shared" ref="A185:B186" si="167">A35</f>
        <v>30</v>
      </c>
      <c r="B185" s="351">
        <f t="shared" si="166"/>
        <v>44407</v>
      </c>
      <c r="D185" s="9">
        <v>24000</v>
      </c>
      <c r="E185" s="10">
        <v>24000</v>
      </c>
      <c r="F185" s="10">
        <v>33000</v>
      </c>
      <c r="G185" s="10"/>
      <c r="H185" s="10">
        <v>2000</v>
      </c>
      <c r="I185" s="10">
        <v>3000</v>
      </c>
      <c r="J185" s="10"/>
      <c r="K185" s="10"/>
      <c r="L185" s="20"/>
      <c r="M185" s="20">
        <v>6000</v>
      </c>
      <c r="N185" s="21">
        <f>480000+32000</f>
        <v>512000</v>
      </c>
      <c r="O185" s="345">
        <f>Table7912[Ret. Bus Besar]/2000</f>
        <v>12</v>
      </c>
      <c r="P185" s="345">
        <f>Table7912[Ret. Bus Sedang]/1500</f>
        <v>16</v>
      </c>
      <c r="Q185" s="346">
        <f>Table7912[Ret. Bus Kecil]/1000</f>
        <v>33</v>
      </c>
      <c r="R185" s="347">
        <f>Table7912[Ret. Angkudes/Kota]/500</f>
        <v>0</v>
      </c>
      <c r="S185" s="348">
        <f>Table7912[Ret. Parkir Spd Motor]/2000</f>
        <v>1</v>
      </c>
      <c r="T185" s="348">
        <f>Table7912[Ret. Parkir Mobil]/3000</f>
        <v>1</v>
      </c>
      <c r="U185" s="348">
        <f>Table7912[Ret. Mck]/1000</f>
        <v>0</v>
      </c>
    </row>
    <row r="186" spans="1:21">
      <c r="A186" s="3">
        <f t="shared" si="167"/>
        <v>31</v>
      </c>
      <c r="B186" s="4">
        <f t="shared" si="167"/>
        <v>44408</v>
      </c>
      <c r="D186" s="9">
        <v>10000</v>
      </c>
      <c r="E186" s="10">
        <v>9000</v>
      </c>
      <c r="F186" s="10">
        <v>21000</v>
      </c>
      <c r="G186" s="10"/>
      <c r="H186" s="10"/>
      <c r="I186" s="10"/>
      <c r="J186" s="10"/>
      <c r="K186" s="10"/>
      <c r="L186" s="20"/>
      <c r="M186" s="20"/>
      <c r="N186" s="21"/>
      <c r="O186" s="345">
        <f>Table7912[Ret. Bus Besar]/2000</f>
        <v>5</v>
      </c>
      <c r="P186" s="345">
        <f>Table7912[Ret. Bus Sedang]/1500</f>
        <v>6</v>
      </c>
      <c r="Q186" s="346">
        <f>Table7912[Ret. Bus Kecil]/1000</f>
        <v>21</v>
      </c>
      <c r="R186" s="347">
        <f>Table7912[Ret. Angkudes/Kota]/500</f>
        <v>0</v>
      </c>
      <c r="S186" s="348">
        <f>Table7912[Ret. Parkir Spd Motor]/2000</f>
        <v>0</v>
      </c>
      <c r="T186" s="348">
        <f>Table7912[Ret. Parkir Mobil]/3000</f>
        <v>0</v>
      </c>
      <c r="U186" s="348">
        <f>Table7912[Ret. Mck]/1000</f>
        <v>0</v>
      </c>
    </row>
    <row r="187" spans="1:21">
      <c r="A187" s="403" t="s">
        <v>9</v>
      </c>
      <c r="B187" s="403"/>
      <c r="C187" s="22"/>
      <c r="D187" s="335">
        <f>SUM(D156:D186)</f>
        <v>692000</v>
      </c>
      <c r="E187" s="335">
        <f>SUM(E156:E186)</f>
        <v>717000</v>
      </c>
      <c r="F187" s="335">
        <f t="shared" ref="F187:N187" si="168">SUM(F156:F186)</f>
        <v>1122000</v>
      </c>
      <c r="G187" s="335">
        <f t="shared" si="168"/>
        <v>0</v>
      </c>
      <c r="H187" s="335">
        <f t="shared" si="168"/>
        <v>50000</v>
      </c>
      <c r="I187" s="335">
        <f t="shared" si="168"/>
        <v>75000</v>
      </c>
      <c r="J187" s="335">
        <f t="shared" si="168"/>
        <v>550000</v>
      </c>
      <c r="K187" s="335">
        <f t="shared" si="168"/>
        <v>0</v>
      </c>
      <c r="L187" s="335">
        <f t="shared" si="168"/>
        <v>300000</v>
      </c>
      <c r="M187" s="335">
        <f t="shared" si="168"/>
        <v>178000</v>
      </c>
      <c r="N187" s="335">
        <f t="shared" si="168"/>
        <v>1128000</v>
      </c>
      <c r="O187" s="337">
        <f t="shared" ref="O187:U187" si="169">SUM(O156:O186)</f>
        <v>346</v>
      </c>
      <c r="P187" s="337">
        <f t="shared" si="169"/>
        <v>478</v>
      </c>
      <c r="Q187" s="337">
        <f t="shared" si="169"/>
        <v>1122</v>
      </c>
      <c r="R187" s="337">
        <f t="shared" si="169"/>
        <v>0</v>
      </c>
      <c r="S187" s="337">
        <f t="shared" si="169"/>
        <v>25</v>
      </c>
      <c r="T187" s="337">
        <f t="shared" si="169"/>
        <v>25</v>
      </c>
      <c r="U187" s="337">
        <f t="shared" si="169"/>
        <v>550</v>
      </c>
    </row>
    <row r="188" spans="1:21" ht="15.75">
      <c r="A188" s="394" t="s">
        <v>10</v>
      </c>
      <c r="B188" s="394"/>
      <c r="C188" s="394"/>
      <c r="D188" s="394"/>
      <c r="E188" s="394"/>
      <c r="F188" s="394"/>
      <c r="G188" s="394"/>
      <c r="H188" s="394"/>
      <c r="I188" s="394"/>
      <c r="J188" s="394"/>
      <c r="K188" s="394"/>
      <c r="L188" s="394"/>
      <c r="M188" s="394"/>
      <c r="N188" s="394"/>
      <c r="O188" s="394"/>
      <c r="P188" s="394"/>
      <c r="Q188" s="394"/>
      <c r="R188" s="394"/>
      <c r="S188" s="394"/>
      <c r="T188" s="394"/>
      <c r="U188" s="394"/>
    </row>
    <row r="189" spans="1:21" ht="15.75">
      <c r="A189" s="394" t="s">
        <v>38</v>
      </c>
      <c r="B189" s="394"/>
      <c r="C189" s="394"/>
      <c r="D189" s="394"/>
      <c r="E189" s="394"/>
      <c r="F189" s="394"/>
      <c r="G189" s="394"/>
      <c r="H189" s="394"/>
      <c r="I189" s="394"/>
      <c r="J189" s="394"/>
      <c r="K189" s="394"/>
      <c r="L189" s="394"/>
      <c r="M189" s="394"/>
      <c r="N189" s="394"/>
      <c r="O189" s="394"/>
      <c r="P189" s="394"/>
      <c r="Q189" s="394"/>
      <c r="R189" s="394"/>
      <c r="S189" s="394"/>
      <c r="T189" s="394"/>
      <c r="U189" s="394"/>
    </row>
    <row r="190" spans="1:21" ht="15.75">
      <c r="A190" s="396" t="str">
        <f>A3</f>
        <v>BULAN      : JULI 2021</v>
      </c>
      <c r="B190" s="396"/>
      <c r="C190" s="396"/>
      <c r="D190" s="396"/>
      <c r="E190" s="396"/>
      <c r="F190" s="396"/>
      <c r="G190" s="396"/>
      <c r="H190" s="396"/>
      <c r="I190" s="396"/>
      <c r="J190" s="396"/>
      <c r="K190" s="396"/>
      <c r="L190" s="396"/>
      <c r="M190" s="396"/>
      <c r="N190" s="396"/>
      <c r="O190" s="396"/>
      <c r="P190" s="396"/>
      <c r="Q190" s="396"/>
      <c r="R190" s="396"/>
      <c r="S190" s="396"/>
      <c r="T190" s="396"/>
      <c r="U190" s="396"/>
    </row>
    <row r="191" spans="1:21" ht="66.75" customHeight="1">
      <c r="A191" s="406" t="s">
        <v>13</v>
      </c>
      <c r="B191" s="406" t="s">
        <v>14</v>
      </c>
      <c r="C191" s="397" t="s">
        <v>86</v>
      </c>
      <c r="D191" s="398"/>
      <c r="E191" s="398"/>
      <c r="F191" s="398"/>
      <c r="G191" s="398"/>
      <c r="H191" s="399" t="s">
        <v>87</v>
      </c>
      <c r="I191" s="400"/>
      <c r="J191" s="401"/>
      <c r="K191" s="13" t="s">
        <v>88</v>
      </c>
      <c r="L191" s="398" t="s">
        <v>88</v>
      </c>
      <c r="M191" s="398"/>
      <c r="N191" s="398"/>
      <c r="O191" s="397" t="s">
        <v>89</v>
      </c>
      <c r="P191" s="397"/>
      <c r="Q191" s="397"/>
      <c r="R191" s="397"/>
      <c r="S191" s="397"/>
      <c r="T191" s="397"/>
      <c r="U191" s="397"/>
    </row>
    <row r="192" spans="1:21" ht="36">
      <c r="A192" s="406"/>
      <c r="B192" s="406"/>
      <c r="C192" s="407" t="s">
        <v>90</v>
      </c>
      <c r="D192" s="2" t="s">
        <v>91</v>
      </c>
      <c r="E192" s="1" t="s">
        <v>92</v>
      </c>
      <c r="F192" s="1" t="s">
        <v>93</v>
      </c>
      <c r="G192" s="1" t="s">
        <v>94</v>
      </c>
      <c r="H192" s="1" t="s">
        <v>95</v>
      </c>
      <c r="I192" s="1" t="s">
        <v>96</v>
      </c>
      <c r="J192" s="1" t="s">
        <v>97</v>
      </c>
      <c r="K192" s="14" t="s">
        <v>98</v>
      </c>
      <c r="L192" s="1" t="s">
        <v>99</v>
      </c>
      <c r="M192" s="1" t="s">
        <v>100</v>
      </c>
      <c r="N192" s="15" t="s">
        <v>54</v>
      </c>
      <c r="O192" s="14" t="s">
        <v>101</v>
      </c>
      <c r="P192" s="14" t="s">
        <v>102</v>
      </c>
      <c r="Q192" s="14" t="s">
        <v>103</v>
      </c>
      <c r="R192" s="14" t="s">
        <v>104</v>
      </c>
      <c r="S192" s="14" t="s">
        <v>105</v>
      </c>
      <c r="T192" s="14" t="s">
        <v>106</v>
      </c>
      <c r="U192" s="14" t="s">
        <v>20</v>
      </c>
    </row>
    <row r="193" spans="1:25">
      <c r="A193" s="3">
        <f>A6</f>
        <v>1</v>
      </c>
      <c r="B193" s="4">
        <f>B6</f>
        <v>44378</v>
      </c>
      <c r="C193" s="407"/>
      <c r="D193" s="5"/>
      <c r="E193" s="6">
        <v>1500</v>
      </c>
      <c r="F193" s="6">
        <v>33000</v>
      </c>
      <c r="G193" s="6">
        <v>12000</v>
      </c>
      <c r="H193" s="6">
        <v>2000</v>
      </c>
      <c r="I193" s="6">
        <v>21000</v>
      </c>
      <c r="J193" s="6"/>
      <c r="K193" s="6"/>
      <c r="L193" s="16"/>
      <c r="M193" s="16"/>
      <c r="N193" s="17">
        <v>60000</v>
      </c>
      <c r="O193" s="345">
        <f>Table7913[Ret. Bus Besar]/2000</f>
        <v>0</v>
      </c>
      <c r="P193" s="345">
        <f>Table7913[Ret. Bus Sedang]/1500</f>
        <v>1</v>
      </c>
      <c r="Q193" s="346">
        <f>Table7913[Ret. Bus Kecil]/1000</f>
        <v>33</v>
      </c>
      <c r="R193" s="347">
        <f>Table7913[Ret. Angkudes/Kota]/500</f>
        <v>24</v>
      </c>
      <c r="S193" s="348">
        <f>Table7913[Ret. Parkir Spd Motor]/2000</f>
        <v>1</v>
      </c>
      <c r="T193" s="348">
        <f>Table7913[Ret. Parkir Mobil]/3000</f>
        <v>7</v>
      </c>
      <c r="U193" s="348">
        <f>Table7913[Ret. Mck]/1000</f>
        <v>0</v>
      </c>
      <c r="W193">
        <v>30000</v>
      </c>
      <c r="X193">
        <v>30000</v>
      </c>
      <c r="Y193">
        <f>W193-X193</f>
        <v>0</v>
      </c>
    </row>
    <row r="194" spans="1:25">
      <c r="A194" s="3">
        <f t="shared" ref="A194:B194" si="170">A7</f>
        <v>2</v>
      </c>
      <c r="B194" s="4">
        <f t="shared" si="170"/>
        <v>44379</v>
      </c>
      <c r="D194" s="7"/>
      <c r="E194" s="8"/>
      <c r="F194" s="8">
        <v>30000</v>
      </c>
      <c r="G194" s="8">
        <v>11000</v>
      </c>
      <c r="H194" s="8">
        <v>2000</v>
      </c>
      <c r="I194" s="8">
        <v>9000</v>
      </c>
      <c r="J194" s="8"/>
      <c r="K194" s="8"/>
      <c r="L194" s="18"/>
      <c r="M194" s="18"/>
      <c r="N194" s="19">
        <v>40000</v>
      </c>
      <c r="O194" s="345">
        <f>Table7913[Ret. Bus Besar]/2000</f>
        <v>0</v>
      </c>
      <c r="P194" s="345">
        <f>Table7913[Ret. Bus Sedang]/1500</f>
        <v>0</v>
      </c>
      <c r="Q194" s="346">
        <f>Table7913[Ret. Bus Kecil]/1000</f>
        <v>30</v>
      </c>
      <c r="R194" s="347">
        <f>Table7913[Ret. Angkudes/Kota]/500</f>
        <v>22</v>
      </c>
      <c r="S194" s="348">
        <f>Table7913[Ret. Parkir Spd Motor]/2000</f>
        <v>1</v>
      </c>
      <c r="T194" s="348">
        <f>Table7913[Ret. Parkir Mobil]/3000</f>
        <v>3</v>
      </c>
      <c r="U194" s="348">
        <f>Table7913[Ret. Mck]/1000</f>
        <v>0</v>
      </c>
      <c r="W194">
        <v>36000</v>
      </c>
      <c r="X194">
        <v>36000</v>
      </c>
      <c r="Y194">
        <f t="shared" ref="Y194:Y217" si="171">W194-X194</f>
        <v>0</v>
      </c>
    </row>
    <row r="195" spans="1:25">
      <c r="A195" s="3">
        <f t="shared" ref="A195:B195" si="172">A8</f>
        <v>3</v>
      </c>
      <c r="B195" s="4">
        <f t="shared" si="172"/>
        <v>44380</v>
      </c>
      <c r="D195" s="7"/>
      <c r="E195" s="8">
        <v>1500</v>
      </c>
      <c r="F195" s="8">
        <v>36000</v>
      </c>
      <c r="G195" s="8">
        <v>13000</v>
      </c>
      <c r="H195" s="8">
        <v>2000</v>
      </c>
      <c r="I195" s="8">
        <v>6000</v>
      </c>
      <c r="J195" s="8"/>
      <c r="K195" s="8"/>
      <c r="L195" s="18"/>
      <c r="M195" s="18"/>
      <c r="N195" s="19">
        <v>60000</v>
      </c>
      <c r="O195" s="345">
        <f>Table7913[Ret. Bus Besar]/2000</f>
        <v>0</v>
      </c>
      <c r="P195" s="345">
        <f>Table7913[Ret. Bus Sedang]/1500</f>
        <v>1</v>
      </c>
      <c r="Q195" s="346">
        <f>Table7913[Ret. Bus Kecil]/1000</f>
        <v>36</v>
      </c>
      <c r="R195" s="347">
        <f>Table7913[Ret. Angkudes/Kota]/500</f>
        <v>26</v>
      </c>
      <c r="S195" s="348">
        <f>Table7913[Ret. Parkir Spd Motor]/2000</f>
        <v>1</v>
      </c>
      <c r="T195" s="348">
        <f>Table7913[Ret. Parkir Mobil]/3000</f>
        <v>2</v>
      </c>
      <c r="U195" s="348">
        <f>Table7913[Ret. Mck]/1000</f>
        <v>0</v>
      </c>
      <c r="W195">
        <v>33000</v>
      </c>
      <c r="X195">
        <v>33000</v>
      </c>
      <c r="Y195">
        <f t="shared" si="171"/>
        <v>0</v>
      </c>
    </row>
    <row r="196" spans="1:25">
      <c r="A196" s="3">
        <f t="shared" ref="A196:B196" si="173">A9</f>
        <v>4</v>
      </c>
      <c r="B196" s="4">
        <f t="shared" si="173"/>
        <v>44381</v>
      </c>
      <c r="D196" s="7"/>
      <c r="E196" s="8">
        <v>3000</v>
      </c>
      <c r="F196" s="8">
        <v>30000</v>
      </c>
      <c r="G196" s="8">
        <v>10000</v>
      </c>
      <c r="H196" s="8">
        <v>2000</v>
      </c>
      <c r="I196" s="8">
        <v>6000</v>
      </c>
      <c r="J196" s="8"/>
      <c r="K196" s="8"/>
      <c r="L196" s="18"/>
      <c r="M196" s="18"/>
      <c r="N196" s="19">
        <v>65000</v>
      </c>
      <c r="O196" s="345">
        <f>Table7913[Ret. Bus Besar]/2000</f>
        <v>0</v>
      </c>
      <c r="P196" s="345">
        <f>Table7913[Ret. Bus Sedang]/1500</f>
        <v>2</v>
      </c>
      <c r="Q196" s="346">
        <f>Table7913[Ret. Bus Kecil]/1000</f>
        <v>30</v>
      </c>
      <c r="R196" s="347">
        <f>Table7913[Ret. Angkudes/Kota]/500</f>
        <v>20</v>
      </c>
      <c r="S196" s="348">
        <f>Table7913[Ret. Parkir Spd Motor]/2000</f>
        <v>1</v>
      </c>
      <c r="T196" s="348">
        <f>Table7913[Ret. Parkir Mobil]/3000</f>
        <v>2</v>
      </c>
      <c r="U196" s="348">
        <f>Table7913[Ret. Mck]/1000</f>
        <v>0</v>
      </c>
      <c r="W196">
        <v>30000</v>
      </c>
      <c r="X196">
        <v>30000</v>
      </c>
      <c r="Y196">
        <f t="shared" si="171"/>
        <v>0</v>
      </c>
    </row>
    <row r="197" spans="1:25">
      <c r="A197" s="3">
        <f t="shared" ref="A197:B197" si="174">A10</f>
        <v>5</v>
      </c>
      <c r="B197" s="4">
        <f t="shared" si="174"/>
        <v>44382</v>
      </c>
      <c r="D197" s="7"/>
      <c r="E197" s="8">
        <v>1500</v>
      </c>
      <c r="F197" s="8">
        <v>36000</v>
      </c>
      <c r="G197" s="8">
        <v>13000</v>
      </c>
      <c r="H197" s="8">
        <v>2000</v>
      </c>
      <c r="I197" s="8">
        <v>21000</v>
      </c>
      <c r="J197" s="8"/>
      <c r="K197" s="8"/>
      <c r="L197" s="18"/>
      <c r="M197" s="18"/>
      <c r="N197" s="19">
        <v>60000</v>
      </c>
      <c r="O197" s="345">
        <f>Table7913[Ret. Bus Besar]/2000</f>
        <v>0</v>
      </c>
      <c r="P197" s="345">
        <f>Table7913[Ret. Bus Sedang]/1500</f>
        <v>1</v>
      </c>
      <c r="Q197" s="346">
        <f>Table7913[Ret. Bus Kecil]/1000</f>
        <v>36</v>
      </c>
      <c r="R197" s="347">
        <f>Table7913[Ret. Angkudes/Kota]/500</f>
        <v>26</v>
      </c>
      <c r="S197" s="348">
        <f>Table7913[Ret. Parkir Spd Motor]/2000</f>
        <v>1</v>
      </c>
      <c r="T197" s="348">
        <f>Table7913[Ret. Parkir Mobil]/3000</f>
        <v>7</v>
      </c>
      <c r="U197" s="348">
        <f>Table7913[Ret. Mck]/1000</f>
        <v>0</v>
      </c>
      <c r="W197">
        <v>33000</v>
      </c>
      <c r="X197">
        <v>33000</v>
      </c>
      <c r="Y197">
        <f t="shared" si="171"/>
        <v>0</v>
      </c>
    </row>
    <row r="198" spans="1:25">
      <c r="A198" s="3">
        <f t="shared" ref="A198:B198" si="175">A11</f>
        <v>6</v>
      </c>
      <c r="B198" s="4">
        <f t="shared" si="175"/>
        <v>44383</v>
      </c>
      <c r="D198" s="7"/>
      <c r="E198" s="8">
        <v>1500</v>
      </c>
      <c r="F198" s="8">
        <v>30000</v>
      </c>
      <c r="G198" s="8">
        <v>10000</v>
      </c>
      <c r="H198" s="8">
        <v>2000</v>
      </c>
      <c r="I198" s="8">
        <v>24000</v>
      </c>
      <c r="J198" s="8"/>
      <c r="K198" s="8"/>
      <c r="L198" s="18"/>
      <c r="M198" s="18"/>
      <c r="N198" s="19">
        <v>65000</v>
      </c>
      <c r="O198" s="345">
        <f>Table7913[Ret. Bus Besar]/2000</f>
        <v>0</v>
      </c>
      <c r="P198" s="345">
        <f>Table7913[Ret. Bus Sedang]/1500</f>
        <v>1</v>
      </c>
      <c r="Q198" s="346">
        <f>Table7913[Ret. Bus Kecil]/1000</f>
        <v>30</v>
      </c>
      <c r="R198" s="347">
        <f>Table7913[Ret. Angkudes/Kota]/500</f>
        <v>20</v>
      </c>
      <c r="S198" s="348">
        <f>Table7913[Ret. Parkir Spd Motor]/2000</f>
        <v>1</v>
      </c>
      <c r="T198" s="348">
        <f>Table7913[Ret. Parkir Mobil]/3000</f>
        <v>8</v>
      </c>
      <c r="U198" s="348">
        <f>Table7913[Ret. Mck]/1000</f>
        <v>0</v>
      </c>
      <c r="W198">
        <v>30000</v>
      </c>
      <c r="X198">
        <v>30000</v>
      </c>
      <c r="Y198">
        <f t="shared" si="171"/>
        <v>0</v>
      </c>
    </row>
    <row r="199" spans="1:25">
      <c r="A199" s="3">
        <f t="shared" ref="A199:B199" si="176">A12</f>
        <v>7</v>
      </c>
      <c r="B199" s="4">
        <f t="shared" si="176"/>
        <v>44384</v>
      </c>
      <c r="D199" s="7"/>
      <c r="E199" s="8">
        <v>1500</v>
      </c>
      <c r="F199" s="8">
        <v>33000</v>
      </c>
      <c r="G199" s="8">
        <v>10000</v>
      </c>
      <c r="H199" s="8">
        <v>2000</v>
      </c>
      <c r="I199" s="8">
        <v>21000</v>
      </c>
      <c r="J199" s="8"/>
      <c r="K199" s="8"/>
      <c r="L199" s="18"/>
      <c r="M199" s="18"/>
      <c r="N199" s="19">
        <v>40000</v>
      </c>
      <c r="O199" s="345">
        <f>Table7913[Ret. Bus Besar]/2000</f>
        <v>0</v>
      </c>
      <c r="P199" s="345">
        <f>Table7913[Ret. Bus Sedang]/1500</f>
        <v>1</v>
      </c>
      <c r="Q199" s="346">
        <f>Table7913[Ret. Bus Kecil]/1000</f>
        <v>33</v>
      </c>
      <c r="R199" s="347">
        <f>Table7913[Ret. Angkudes/Kota]/500</f>
        <v>20</v>
      </c>
      <c r="S199" s="348">
        <f>Table7913[Ret. Parkir Spd Motor]/2000</f>
        <v>1</v>
      </c>
      <c r="T199" s="348">
        <f>Table7913[Ret. Parkir Mobil]/3000</f>
        <v>7</v>
      </c>
      <c r="U199" s="348">
        <f>Table7913[Ret. Mck]/1000</f>
        <v>0</v>
      </c>
      <c r="W199">
        <v>36000</v>
      </c>
      <c r="X199">
        <v>36000</v>
      </c>
      <c r="Y199">
        <f t="shared" si="171"/>
        <v>0</v>
      </c>
    </row>
    <row r="200" spans="1:25">
      <c r="A200" s="3">
        <f t="shared" ref="A200:B200" si="177">A13</f>
        <v>8</v>
      </c>
      <c r="B200" s="4">
        <f t="shared" si="177"/>
        <v>44385</v>
      </c>
      <c r="D200" s="7"/>
      <c r="E200" s="8">
        <v>1500</v>
      </c>
      <c r="F200" s="8">
        <v>33000</v>
      </c>
      <c r="G200" s="8">
        <v>11000</v>
      </c>
      <c r="H200" s="8">
        <v>2000</v>
      </c>
      <c r="I200" s="8">
        <v>21000</v>
      </c>
      <c r="J200" s="8"/>
      <c r="K200" s="8"/>
      <c r="L200" s="18"/>
      <c r="M200" s="18"/>
      <c r="N200" s="19">
        <v>45000</v>
      </c>
      <c r="O200" s="345">
        <f>Table7913[Ret. Bus Besar]/2000</f>
        <v>0</v>
      </c>
      <c r="P200" s="345">
        <f>Table7913[Ret. Bus Sedang]/1500</f>
        <v>1</v>
      </c>
      <c r="Q200" s="346">
        <f>Table7913[Ret. Bus Kecil]/1000</f>
        <v>33</v>
      </c>
      <c r="R200" s="347">
        <f>Table7913[Ret. Angkudes/Kota]/500</f>
        <v>22</v>
      </c>
      <c r="S200" s="348">
        <f>Table7913[Ret. Parkir Spd Motor]/2000</f>
        <v>1</v>
      </c>
      <c r="T200" s="348">
        <f>Table7913[Ret. Parkir Mobil]/3000</f>
        <v>7</v>
      </c>
      <c r="U200" s="348">
        <f>Table7913[Ret. Mck]/1000</f>
        <v>0</v>
      </c>
      <c r="W200">
        <v>39000</v>
      </c>
      <c r="X200">
        <v>39000</v>
      </c>
      <c r="Y200">
        <f t="shared" si="171"/>
        <v>0</v>
      </c>
    </row>
    <row r="201" spans="1:25">
      <c r="A201" s="3">
        <f t="shared" ref="A201:B201" si="178">A14</f>
        <v>9</v>
      </c>
      <c r="B201" s="4">
        <f t="shared" si="178"/>
        <v>44386</v>
      </c>
      <c r="D201" s="7"/>
      <c r="E201" s="8">
        <v>1500</v>
      </c>
      <c r="F201" s="8">
        <v>24000</v>
      </c>
      <c r="G201" s="8">
        <v>6000</v>
      </c>
      <c r="H201" s="8">
        <v>2000</v>
      </c>
      <c r="I201" s="8">
        <v>9000</v>
      </c>
      <c r="J201" s="8"/>
      <c r="K201" s="8"/>
      <c r="L201" s="18"/>
      <c r="M201" s="18"/>
      <c r="N201" s="19">
        <v>45000</v>
      </c>
      <c r="O201" s="345">
        <f>Table7913[Ret. Bus Besar]/2000</f>
        <v>0</v>
      </c>
      <c r="P201" s="345">
        <f>Table7913[Ret. Bus Sedang]/1500</f>
        <v>1</v>
      </c>
      <c r="Q201" s="346">
        <f>Table7913[Ret. Bus Kecil]/1000</f>
        <v>24</v>
      </c>
      <c r="R201" s="347">
        <f>Table7913[Ret. Angkudes/Kota]/500</f>
        <v>12</v>
      </c>
      <c r="S201" s="348">
        <f>Table7913[Ret. Parkir Spd Motor]/2000</f>
        <v>1</v>
      </c>
      <c r="T201" s="348">
        <f>Table7913[Ret. Parkir Mobil]/3000</f>
        <v>3</v>
      </c>
      <c r="U201" s="348">
        <f>Table7913[Ret. Mck]/1000</f>
        <v>0</v>
      </c>
      <c r="W201">
        <v>36000</v>
      </c>
      <c r="X201">
        <v>36000</v>
      </c>
      <c r="Y201">
        <f t="shared" si="171"/>
        <v>0</v>
      </c>
    </row>
    <row r="202" spans="1:25">
      <c r="A202" s="3">
        <f t="shared" ref="A202:B202" si="179">A15</f>
        <v>10</v>
      </c>
      <c r="B202" s="4">
        <f t="shared" si="179"/>
        <v>44387</v>
      </c>
      <c r="D202" s="5"/>
      <c r="E202" s="6"/>
      <c r="F202" s="6">
        <v>27000</v>
      </c>
      <c r="G202" s="6">
        <v>7000</v>
      </c>
      <c r="H202" s="6">
        <v>2000</v>
      </c>
      <c r="I202" s="6">
        <v>6000</v>
      </c>
      <c r="J202" s="6"/>
      <c r="K202" s="6"/>
      <c r="L202" s="16"/>
      <c r="M202" s="16"/>
      <c r="N202" s="17">
        <v>75000</v>
      </c>
      <c r="O202" s="345">
        <f>Table7913[Ret. Bus Besar]/2000</f>
        <v>0</v>
      </c>
      <c r="P202" s="345">
        <f>Table7913[Ret. Bus Sedang]/1500</f>
        <v>0</v>
      </c>
      <c r="Q202" s="346">
        <f>Table7913[Ret. Bus Kecil]/1000</f>
        <v>27</v>
      </c>
      <c r="R202" s="347">
        <f>Table7913[Ret. Angkudes/Kota]/500</f>
        <v>14</v>
      </c>
      <c r="S202" s="348">
        <f>Table7913[Ret. Parkir Spd Motor]/2000</f>
        <v>1</v>
      </c>
      <c r="T202" s="348">
        <f>Table7913[Ret. Parkir Mobil]/3000</f>
        <v>2</v>
      </c>
      <c r="U202" s="348">
        <f>Table7913[Ret. Mck]/1000</f>
        <v>0</v>
      </c>
      <c r="W202">
        <v>33000</v>
      </c>
      <c r="X202">
        <v>33000</v>
      </c>
      <c r="Y202">
        <f t="shared" si="171"/>
        <v>0</v>
      </c>
    </row>
    <row r="203" spans="1:25">
      <c r="A203" s="3">
        <f t="shared" ref="A203:B203" si="180">A16</f>
        <v>11</v>
      </c>
      <c r="B203" s="4">
        <f t="shared" si="180"/>
        <v>44388</v>
      </c>
      <c r="D203" s="5"/>
      <c r="E203" s="6"/>
      <c r="F203" s="6">
        <v>21000</v>
      </c>
      <c r="G203" s="6">
        <v>7000</v>
      </c>
      <c r="H203" s="6">
        <v>2000</v>
      </c>
      <c r="I203" s="6">
        <v>3000</v>
      </c>
      <c r="J203" s="6"/>
      <c r="K203" s="6"/>
      <c r="L203" s="16"/>
      <c r="M203" s="16"/>
      <c r="N203" s="17">
        <v>50000</v>
      </c>
      <c r="O203" s="345">
        <f>Table7913[Ret. Bus Besar]/2000</f>
        <v>0</v>
      </c>
      <c r="P203" s="345">
        <f>Table7913[Ret. Bus Sedang]/1500</f>
        <v>0</v>
      </c>
      <c r="Q203" s="346">
        <f>Table7913[Ret. Bus Kecil]/1000</f>
        <v>21</v>
      </c>
      <c r="R203" s="347">
        <f>Table7913[Ret. Angkudes/Kota]/500</f>
        <v>14</v>
      </c>
      <c r="S203" s="348">
        <f>Table7913[Ret. Parkir Spd Motor]/2000</f>
        <v>1</v>
      </c>
      <c r="T203" s="348">
        <f>Table7913[Ret. Parkir Mobil]/3000</f>
        <v>1</v>
      </c>
      <c r="U203" s="348">
        <f>Table7913[Ret. Mck]/1000</f>
        <v>0</v>
      </c>
      <c r="W203">
        <v>33000</v>
      </c>
      <c r="X203">
        <v>33000</v>
      </c>
      <c r="Y203">
        <f t="shared" si="171"/>
        <v>0</v>
      </c>
    </row>
    <row r="204" spans="1:25">
      <c r="A204" s="3">
        <f t="shared" ref="A204:B204" si="181">A17</f>
        <v>12</v>
      </c>
      <c r="B204" s="4">
        <f t="shared" si="181"/>
        <v>44389</v>
      </c>
      <c r="D204" s="5"/>
      <c r="E204" s="6">
        <v>1500</v>
      </c>
      <c r="F204" s="6">
        <v>27000</v>
      </c>
      <c r="G204" s="6">
        <v>8000</v>
      </c>
      <c r="H204" s="6">
        <v>2000</v>
      </c>
      <c r="I204" s="6">
        <v>21000</v>
      </c>
      <c r="J204" s="6"/>
      <c r="K204" s="6"/>
      <c r="L204" s="16"/>
      <c r="M204" s="16"/>
      <c r="N204" s="17">
        <v>45000</v>
      </c>
      <c r="O204" s="345">
        <f>Table7913[Ret. Bus Besar]/2000</f>
        <v>0</v>
      </c>
      <c r="P204" s="345">
        <f>Table7913[Ret. Bus Sedang]/1500</f>
        <v>1</v>
      </c>
      <c r="Q204" s="346">
        <f>Table7913[Ret. Bus Kecil]/1000</f>
        <v>27</v>
      </c>
      <c r="R204" s="347">
        <f>Table7913[Ret. Angkudes/Kota]/500</f>
        <v>16</v>
      </c>
      <c r="S204" s="348">
        <f>Table7913[Ret. Parkir Spd Motor]/2000</f>
        <v>1</v>
      </c>
      <c r="T204" s="348">
        <f>Table7913[Ret. Parkir Mobil]/3000</f>
        <v>7</v>
      </c>
      <c r="U204" s="348">
        <f>Table7913[Ret. Mck]/1000</f>
        <v>0</v>
      </c>
      <c r="W204">
        <v>36000</v>
      </c>
      <c r="X204">
        <v>36000</v>
      </c>
      <c r="Y204">
        <f t="shared" si="171"/>
        <v>0</v>
      </c>
    </row>
    <row r="205" spans="1:25">
      <c r="A205" s="3">
        <f t="shared" ref="A205:B205" si="182">A18</f>
        <v>13</v>
      </c>
      <c r="B205" s="4">
        <f t="shared" si="182"/>
        <v>44390</v>
      </c>
      <c r="D205" s="5"/>
      <c r="E205" s="6">
        <v>1500</v>
      </c>
      <c r="F205" s="6">
        <v>24000</v>
      </c>
      <c r="G205" s="6">
        <v>8000</v>
      </c>
      <c r="H205" s="6">
        <v>2000</v>
      </c>
      <c r="I205" s="6">
        <v>30000</v>
      </c>
      <c r="J205" s="6"/>
      <c r="K205" s="6"/>
      <c r="L205" s="16"/>
      <c r="M205" s="16"/>
      <c r="N205" s="17">
        <v>45000</v>
      </c>
      <c r="O205" s="345">
        <f>Table7913[Ret. Bus Besar]/2000</f>
        <v>0</v>
      </c>
      <c r="P205" s="345">
        <f>Table7913[Ret. Bus Sedang]/1500</f>
        <v>1</v>
      </c>
      <c r="Q205" s="346">
        <f>Table7913[Ret. Bus Kecil]/1000</f>
        <v>24</v>
      </c>
      <c r="R205" s="347">
        <f>Table7913[Ret. Angkudes/Kota]/500</f>
        <v>16</v>
      </c>
      <c r="S205" s="348">
        <f>Table7913[Ret. Parkir Spd Motor]/2000</f>
        <v>1</v>
      </c>
      <c r="T205" s="348">
        <f>Table7913[Ret. Parkir Mobil]/3000</f>
        <v>10</v>
      </c>
      <c r="U205" s="348">
        <f>Table7913[Ret. Mck]/1000</f>
        <v>0</v>
      </c>
      <c r="W205">
        <v>33000</v>
      </c>
      <c r="X205">
        <v>33000</v>
      </c>
      <c r="Y205">
        <f t="shared" si="171"/>
        <v>0</v>
      </c>
    </row>
    <row r="206" spans="1:25">
      <c r="A206" s="3">
        <f t="shared" ref="A206:B206" si="183">A19</f>
        <v>14</v>
      </c>
      <c r="B206" s="4">
        <f t="shared" si="183"/>
        <v>44391</v>
      </c>
      <c r="D206" s="5"/>
      <c r="E206" s="6">
        <v>1500</v>
      </c>
      <c r="F206" s="6">
        <v>21000</v>
      </c>
      <c r="G206" s="6">
        <v>7000</v>
      </c>
      <c r="H206" s="6">
        <v>2000</v>
      </c>
      <c r="I206" s="6">
        <v>15000</v>
      </c>
      <c r="J206" s="6"/>
      <c r="K206" s="6"/>
      <c r="L206" s="16"/>
      <c r="M206" s="16"/>
      <c r="N206" s="17">
        <v>90000</v>
      </c>
      <c r="O206" s="345">
        <f>Table7913[Ret. Bus Besar]/2000</f>
        <v>0</v>
      </c>
      <c r="P206" s="345">
        <f>Table7913[Ret. Bus Sedang]/1500</f>
        <v>1</v>
      </c>
      <c r="Q206" s="346">
        <f>Table7913[Ret. Bus Kecil]/1000</f>
        <v>21</v>
      </c>
      <c r="R206" s="347">
        <f>Table7913[Ret. Angkudes/Kota]/500</f>
        <v>14</v>
      </c>
      <c r="S206" s="348">
        <f>Table7913[Ret. Parkir Spd Motor]/2000</f>
        <v>1</v>
      </c>
      <c r="T206" s="348">
        <f>Table7913[Ret. Parkir Mobil]/3000</f>
        <v>5</v>
      </c>
      <c r="U206" s="348">
        <f>Table7913[Ret. Mck]/1000</f>
        <v>0</v>
      </c>
      <c r="W206">
        <v>36000</v>
      </c>
      <c r="X206">
        <v>36000</v>
      </c>
      <c r="Y206">
        <f t="shared" si="171"/>
        <v>0</v>
      </c>
    </row>
    <row r="207" spans="1:25">
      <c r="A207" s="3">
        <f t="shared" ref="A207:B207" si="184">A20</f>
        <v>15</v>
      </c>
      <c r="B207" s="4">
        <f t="shared" si="184"/>
        <v>44392</v>
      </c>
      <c r="D207" s="5"/>
      <c r="E207" s="6">
        <v>1500</v>
      </c>
      <c r="F207" s="6">
        <v>24000</v>
      </c>
      <c r="G207" s="6">
        <v>9000</v>
      </c>
      <c r="H207" s="6">
        <v>2000</v>
      </c>
      <c r="I207" s="6">
        <v>15000</v>
      </c>
      <c r="J207" s="6"/>
      <c r="K207" s="6"/>
      <c r="L207" s="16"/>
      <c r="M207" s="16"/>
      <c r="N207" s="17">
        <v>55000</v>
      </c>
      <c r="O207" s="345">
        <f>Table7913[Ret. Bus Besar]/2000</f>
        <v>0</v>
      </c>
      <c r="P207" s="345">
        <f>Table7913[Ret. Bus Sedang]/1500</f>
        <v>1</v>
      </c>
      <c r="Q207" s="346">
        <f>Table7913[Ret. Bus Kecil]/1000</f>
        <v>24</v>
      </c>
      <c r="R207" s="347">
        <f>Table7913[Ret. Angkudes/Kota]/500</f>
        <v>18</v>
      </c>
      <c r="S207" s="348">
        <f>Table7913[Ret. Parkir Spd Motor]/2000</f>
        <v>1</v>
      </c>
      <c r="T207" s="348">
        <f>Table7913[Ret. Parkir Mobil]/3000</f>
        <v>5</v>
      </c>
      <c r="U207" s="348">
        <f>Table7913[Ret. Mck]/1000</f>
        <v>0</v>
      </c>
      <c r="W207">
        <v>30000</v>
      </c>
      <c r="X207">
        <v>30000</v>
      </c>
      <c r="Y207">
        <f t="shared" si="171"/>
        <v>0</v>
      </c>
    </row>
    <row r="208" spans="1:25">
      <c r="A208" s="3">
        <f t="shared" ref="A208:B208" si="185">A21</f>
        <v>16</v>
      </c>
      <c r="B208" s="4">
        <f t="shared" si="185"/>
        <v>44393</v>
      </c>
      <c r="D208" s="5"/>
      <c r="E208" s="6"/>
      <c r="F208" s="6">
        <v>21000</v>
      </c>
      <c r="G208" s="6">
        <v>8000</v>
      </c>
      <c r="H208" s="6">
        <v>2000</v>
      </c>
      <c r="I208" s="6">
        <v>15000</v>
      </c>
      <c r="J208" s="6"/>
      <c r="K208" s="6"/>
      <c r="L208" s="16"/>
      <c r="M208" s="16"/>
      <c r="N208" s="17">
        <v>50000</v>
      </c>
      <c r="O208" s="345">
        <f>Table7913[Ret. Bus Besar]/2000</f>
        <v>0</v>
      </c>
      <c r="P208" s="345">
        <f>Table7913[Ret. Bus Sedang]/1500</f>
        <v>0</v>
      </c>
      <c r="Q208" s="346">
        <f>Table7913[Ret. Bus Kecil]/1000</f>
        <v>21</v>
      </c>
      <c r="R208" s="347">
        <f>Table7913[Ret. Angkudes/Kota]/500</f>
        <v>16</v>
      </c>
      <c r="S208" s="348">
        <f>Table7913[Ret. Parkir Spd Motor]/2000</f>
        <v>1</v>
      </c>
      <c r="T208" s="348">
        <f>Table7913[Ret. Parkir Mobil]/3000</f>
        <v>5</v>
      </c>
      <c r="U208" s="348">
        <f>Table7913[Ret. Mck]/1000</f>
        <v>0</v>
      </c>
      <c r="W208">
        <v>33000</v>
      </c>
      <c r="X208">
        <v>33000</v>
      </c>
      <c r="Y208">
        <f t="shared" si="171"/>
        <v>0</v>
      </c>
    </row>
    <row r="209" spans="1:25">
      <c r="A209" s="3">
        <f t="shared" ref="A209:B209" si="186">A22</f>
        <v>17</v>
      </c>
      <c r="B209" s="4">
        <f t="shared" si="186"/>
        <v>44394</v>
      </c>
      <c r="D209" s="5"/>
      <c r="E209" s="6">
        <v>1500</v>
      </c>
      <c r="F209" s="6">
        <v>27000</v>
      </c>
      <c r="G209" s="6">
        <v>7000</v>
      </c>
      <c r="H209" s="6">
        <v>2000</v>
      </c>
      <c r="I209" s="6">
        <v>6000</v>
      </c>
      <c r="J209" s="6"/>
      <c r="K209" s="6"/>
      <c r="L209" s="16"/>
      <c r="M209" s="16"/>
      <c r="N209" s="17">
        <v>85000</v>
      </c>
      <c r="O209" s="345">
        <f>Table7913[Ret. Bus Besar]/2000</f>
        <v>0</v>
      </c>
      <c r="P209" s="345">
        <f>Table7913[Ret. Bus Sedang]/1500</f>
        <v>1</v>
      </c>
      <c r="Q209" s="346">
        <f>Table7913[Ret. Bus Kecil]/1000</f>
        <v>27</v>
      </c>
      <c r="R209" s="347">
        <f>Table7913[Ret. Angkudes/Kota]/500</f>
        <v>14</v>
      </c>
      <c r="S209" s="348">
        <f>Table7913[Ret. Parkir Spd Motor]/2000</f>
        <v>1</v>
      </c>
      <c r="T209" s="348">
        <f>Table7913[Ret. Parkir Mobil]/3000</f>
        <v>2</v>
      </c>
      <c r="U209" s="348">
        <f>Table7913[Ret. Mck]/1000</f>
        <v>0</v>
      </c>
      <c r="W209">
        <v>36000</v>
      </c>
      <c r="X209">
        <v>36000</v>
      </c>
      <c r="Y209">
        <f t="shared" si="171"/>
        <v>0</v>
      </c>
    </row>
    <row r="210" spans="1:25">
      <c r="A210" s="3">
        <f t="shared" ref="A210:B210" si="187">A23</f>
        <v>18</v>
      </c>
      <c r="B210" s="4">
        <f t="shared" si="187"/>
        <v>44395</v>
      </c>
      <c r="D210" s="5"/>
      <c r="E210" s="6">
        <v>1500</v>
      </c>
      <c r="F210" s="6">
        <v>21000</v>
      </c>
      <c r="G210" s="6">
        <v>7000</v>
      </c>
      <c r="H210" s="6">
        <v>2000</v>
      </c>
      <c r="I210" s="6">
        <v>3000</v>
      </c>
      <c r="J210" s="6"/>
      <c r="K210" s="6"/>
      <c r="L210" s="16"/>
      <c r="M210" s="16"/>
      <c r="N210" s="17">
        <v>45000</v>
      </c>
      <c r="O210" s="345">
        <f>Table7913[Ret. Bus Besar]/2000</f>
        <v>0</v>
      </c>
      <c r="P210" s="345">
        <f>Table7913[Ret. Bus Sedang]/1500</f>
        <v>1</v>
      </c>
      <c r="Q210" s="346">
        <f>Table7913[Ret. Bus Kecil]/1000</f>
        <v>21</v>
      </c>
      <c r="R210" s="347">
        <f>Table7913[Ret. Angkudes/Kota]/500</f>
        <v>14</v>
      </c>
      <c r="S210" s="348">
        <f>Table7913[Ret. Parkir Spd Motor]/2000</f>
        <v>1</v>
      </c>
      <c r="T210" s="348">
        <f>Table7913[Ret. Parkir Mobil]/3000</f>
        <v>1</v>
      </c>
      <c r="U210" s="348">
        <f>Table7913[Ret. Mck]/1000</f>
        <v>0</v>
      </c>
      <c r="W210">
        <v>30000</v>
      </c>
      <c r="X210">
        <v>30000</v>
      </c>
      <c r="Y210">
        <f t="shared" si="171"/>
        <v>0</v>
      </c>
    </row>
    <row r="211" spans="1:25">
      <c r="A211" s="3">
        <f t="shared" ref="A211:B211" si="188">A24</f>
        <v>19</v>
      </c>
      <c r="B211" s="4">
        <f t="shared" si="188"/>
        <v>44396</v>
      </c>
      <c r="D211" s="5"/>
      <c r="E211" s="6">
        <v>1500</v>
      </c>
      <c r="F211" s="6">
        <v>24000</v>
      </c>
      <c r="G211" s="6">
        <v>8000</v>
      </c>
      <c r="H211" s="6">
        <v>2000</v>
      </c>
      <c r="I211" s="6">
        <v>15000</v>
      </c>
      <c r="J211" s="6"/>
      <c r="K211" s="6"/>
      <c r="L211" s="16"/>
      <c r="M211" s="16"/>
      <c r="N211" s="17">
        <v>30000</v>
      </c>
      <c r="O211" s="345">
        <f>Table7913[Ret. Bus Besar]/2000</f>
        <v>0</v>
      </c>
      <c r="P211" s="345">
        <f>Table7913[Ret. Bus Sedang]/1500</f>
        <v>1</v>
      </c>
      <c r="Q211" s="346">
        <f>Table7913[Ret. Bus Kecil]/1000</f>
        <v>24</v>
      </c>
      <c r="R211" s="347">
        <f>Table7913[Ret. Angkudes/Kota]/500</f>
        <v>16</v>
      </c>
      <c r="S211" s="348">
        <f>Table7913[Ret. Parkir Spd Motor]/2000</f>
        <v>1</v>
      </c>
      <c r="T211" s="348">
        <f>Table7913[Ret. Parkir Mobil]/3000</f>
        <v>5</v>
      </c>
      <c r="U211" s="348">
        <f>Table7913[Ret. Mck]/1000</f>
        <v>0</v>
      </c>
      <c r="W211">
        <v>36000</v>
      </c>
      <c r="X211">
        <v>36000</v>
      </c>
      <c r="Y211">
        <f t="shared" si="171"/>
        <v>0</v>
      </c>
    </row>
    <row r="212" spans="1:25">
      <c r="A212" s="3">
        <f t="shared" ref="A212:B212" si="189">A25</f>
        <v>20</v>
      </c>
      <c r="B212" s="4">
        <f t="shared" si="189"/>
        <v>44397</v>
      </c>
      <c r="D212" s="5"/>
      <c r="E212" s="6"/>
      <c r="F212" s="6">
        <v>15000</v>
      </c>
      <c r="G212" s="6">
        <v>5000</v>
      </c>
      <c r="H212" s="6">
        <v>2000</v>
      </c>
      <c r="I212" s="6">
        <v>6000</v>
      </c>
      <c r="J212" s="6"/>
      <c r="K212" s="6"/>
      <c r="L212" s="16"/>
      <c r="M212" s="16"/>
      <c r="N212" s="17">
        <v>20000</v>
      </c>
      <c r="O212" s="345">
        <f>Table7913[Ret. Bus Besar]/2000</f>
        <v>0</v>
      </c>
      <c r="P212" s="345">
        <f>Table7913[Ret. Bus Sedang]/1500</f>
        <v>0</v>
      </c>
      <c r="Q212" s="346">
        <f>Table7913[Ret. Bus Kecil]/1000</f>
        <v>15</v>
      </c>
      <c r="R212" s="347">
        <f>Table7913[Ret. Angkudes/Kota]/500</f>
        <v>10</v>
      </c>
      <c r="S212" s="348">
        <f>Table7913[Ret. Parkir Spd Motor]/2000</f>
        <v>1</v>
      </c>
      <c r="T212" s="348">
        <f>Table7913[Ret. Parkir Mobil]/3000</f>
        <v>2</v>
      </c>
      <c r="U212" s="348">
        <f>Table7913[Ret. Mck]/1000</f>
        <v>0</v>
      </c>
      <c r="W212">
        <v>30000</v>
      </c>
      <c r="X212">
        <v>3000</v>
      </c>
      <c r="Y212">
        <f t="shared" si="171"/>
        <v>27000</v>
      </c>
    </row>
    <row r="213" spans="1:25">
      <c r="A213" s="3">
        <f t="shared" ref="A213:B213" si="190">A26</f>
        <v>21</v>
      </c>
      <c r="B213" s="4">
        <f t="shared" si="190"/>
        <v>44398</v>
      </c>
      <c r="D213" s="5"/>
      <c r="E213" s="6">
        <v>1500</v>
      </c>
      <c r="F213" s="6">
        <v>21000</v>
      </c>
      <c r="G213" s="6">
        <v>7000</v>
      </c>
      <c r="H213" s="6">
        <v>2000</v>
      </c>
      <c r="I213" s="6">
        <v>9000</v>
      </c>
      <c r="J213" s="6"/>
      <c r="K213" s="6"/>
      <c r="L213" s="16"/>
      <c r="M213" s="16"/>
      <c r="N213" s="17">
        <v>20000</v>
      </c>
      <c r="O213" s="345">
        <f>Table7913[Ret. Bus Besar]/2000</f>
        <v>0</v>
      </c>
      <c r="P213" s="345">
        <f>Table7913[Ret. Bus Sedang]/1500</f>
        <v>1</v>
      </c>
      <c r="Q213" s="346">
        <f>Table7913[Ret. Bus Kecil]/1000</f>
        <v>21</v>
      </c>
      <c r="R213" s="347">
        <f>Table7913[Ret. Angkudes/Kota]/500</f>
        <v>14</v>
      </c>
      <c r="S213" s="348">
        <f>Table7913[Ret. Parkir Spd Motor]/2000</f>
        <v>1</v>
      </c>
      <c r="T213" s="348">
        <f>Table7913[Ret. Parkir Mobil]/3000</f>
        <v>3</v>
      </c>
      <c r="U213" s="348">
        <f>Table7913[Ret. Mck]/1000</f>
        <v>0</v>
      </c>
      <c r="W213">
        <v>39000</v>
      </c>
      <c r="X213">
        <v>39000</v>
      </c>
      <c r="Y213">
        <f t="shared" si="171"/>
        <v>0</v>
      </c>
    </row>
    <row r="214" spans="1:25">
      <c r="A214" s="3">
        <f t="shared" ref="A214:B214" si="191">A27</f>
        <v>22</v>
      </c>
      <c r="B214" s="4">
        <f t="shared" si="191"/>
        <v>44399</v>
      </c>
      <c r="D214" s="5"/>
      <c r="E214" s="6">
        <v>1500</v>
      </c>
      <c r="F214" s="6">
        <v>27000</v>
      </c>
      <c r="G214" s="6">
        <v>10000</v>
      </c>
      <c r="H214" s="6">
        <v>2000</v>
      </c>
      <c r="I214" s="6">
        <v>15000</v>
      </c>
      <c r="J214" s="6"/>
      <c r="K214" s="6"/>
      <c r="L214" s="16"/>
      <c r="M214" s="16"/>
      <c r="N214" s="17">
        <v>25000</v>
      </c>
      <c r="O214" s="345">
        <f>Table7913[Ret. Bus Besar]/2000</f>
        <v>0</v>
      </c>
      <c r="P214" s="345">
        <f>Table7913[Ret. Bus Sedang]/1500</f>
        <v>1</v>
      </c>
      <c r="Q214" s="346">
        <f>Table7913[Ret. Bus Kecil]/1000</f>
        <v>27</v>
      </c>
      <c r="R214" s="347">
        <f>Table7913[Ret. Angkudes/Kota]/500</f>
        <v>20</v>
      </c>
      <c r="S214" s="348">
        <f>Table7913[Ret. Parkir Spd Motor]/2000</f>
        <v>1</v>
      </c>
      <c r="T214" s="348">
        <f>Table7913[Ret. Parkir Mobil]/3000</f>
        <v>5</v>
      </c>
      <c r="U214" s="348">
        <f>Table7913[Ret. Mck]/1000</f>
        <v>0</v>
      </c>
      <c r="W214">
        <v>33000</v>
      </c>
      <c r="X214">
        <v>33000</v>
      </c>
      <c r="Y214">
        <f t="shared" si="171"/>
        <v>0</v>
      </c>
    </row>
    <row r="215" spans="1:25">
      <c r="A215" s="3">
        <f t="shared" ref="A215:B215" si="192">A28</f>
        <v>23</v>
      </c>
      <c r="B215" s="4">
        <f t="shared" si="192"/>
        <v>44400</v>
      </c>
      <c r="D215" s="5"/>
      <c r="E215" s="6">
        <v>1500</v>
      </c>
      <c r="F215" s="6">
        <v>21000</v>
      </c>
      <c r="G215" s="6">
        <v>8000</v>
      </c>
      <c r="H215" s="6">
        <v>2000</v>
      </c>
      <c r="I215" s="6">
        <v>12000</v>
      </c>
      <c r="J215" s="6"/>
      <c r="K215" s="6"/>
      <c r="L215" s="16"/>
      <c r="M215" s="16"/>
      <c r="N215" s="17">
        <v>60000</v>
      </c>
      <c r="O215" s="345">
        <f>Table7913[Ret. Bus Besar]/2000</f>
        <v>0</v>
      </c>
      <c r="P215" s="345">
        <f>Table7913[Ret. Bus Sedang]/1500</f>
        <v>1</v>
      </c>
      <c r="Q215" s="346">
        <f>Table7913[Ret. Bus Kecil]/1000</f>
        <v>21</v>
      </c>
      <c r="R215" s="347">
        <f>Table7913[Ret. Angkudes/Kota]/500</f>
        <v>16</v>
      </c>
      <c r="S215" s="348">
        <f>Table7913[Ret. Parkir Spd Motor]/2000</f>
        <v>1</v>
      </c>
      <c r="T215" s="348">
        <f>Table7913[Ret. Parkir Mobil]/3000</f>
        <v>4</v>
      </c>
      <c r="U215" s="348">
        <f>Table7913[Ret. Mck]/1000</f>
        <v>0</v>
      </c>
      <c r="W215">
        <v>36000</v>
      </c>
      <c r="X215">
        <v>36000</v>
      </c>
      <c r="Y215">
        <f t="shared" si="171"/>
        <v>0</v>
      </c>
    </row>
    <row r="216" spans="1:25">
      <c r="A216" s="3">
        <f t="shared" ref="A216:B216" si="193">A29</f>
        <v>24</v>
      </c>
      <c r="B216" s="4">
        <f t="shared" si="193"/>
        <v>44401</v>
      </c>
      <c r="D216" s="5"/>
      <c r="E216" s="6">
        <v>1500</v>
      </c>
      <c r="F216" s="6">
        <v>27000</v>
      </c>
      <c r="G216" s="6">
        <v>10000</v>
      </c>
      <c r="H216" s="6">
        <v>2000</v>
      </c>
      <c r="I216" s="6">
        <v>6000</v>
      </c>
      <c r="J216" s="6"/>
      <c r="K216" s="6"/>
      <c r="L216" s="16"/>
      <c r="M216" s="16"/>
      <c r="N216" s="17">
        <v>85000</v>
      </c>
      <c r="O216" s="345">
        <f>Table7913[Ret. Bus Besar]/2000</f>
        <v>0</v>
      </c>
      <c r="P216" s="345">
        <f>Table7913[Ret. Bus Sedang]/1500</f>
        <v>1</v>
      </c>
      <c r="Q216" s="346">
        <f>Table7913[Ret. Bus Kecil]/1000</f>
        <v>27</v>
      </c>
      <c r="R216" s="347">
        <f>Table7913[Ret. Angkudes/Kota]/500</f>
        <v>20</v>
      </c>
      <c r="S216" s="348">
        <f>Table7913[Ret. Parkir Spd Motor]/2000</f>
        <v>1</v>
      </c>
      <c r="T216" s="348">
        <f>Table7913[Ret. Parkir Mobil]/3000</f>
        <v>2</v>
      </c>
      <c r="U216" s="348">
        <f>Table7913[Ret. Mck]/1000</f>
        <v>0</v>
      </c>
      <c r="W216">
        <v>33000</v>
      </c>
      <c r="X216">
        <v>33000</v>
      </c>
      <c r="Y216">
        <f t="shared" si="171"/>
        <v>0</v>
      </c>
    </row>
    <row r="217" spans="1:25">
      <c r="A217" s="3">
        <f t="shared" ref="A217:B217" si="194">A30</f>
        <v>25</v>
      </c>
      <c r="B217" s="4">
        <f t="shared" si="194"/>
        <v>44402</v>
      </c>
      <c r="D217" s="5"/>
      <c r="E217" s="6"/>
      <c r="F217" s="6">
        <v>24000</v>
      </c>
      <c r="G217" s="6">
        <v>8000</v>
      </c>
      <c r="H217" s="6">
        <v>2000</v>
      </c>
      <c r="I217" s="6">
        <v>6000</v>
      </c>
      <c r="J217" s="6"/>
      <c r="K217" s="6"/>
      <c r="L217" s="16"/>
      <c r="M217" s="16"/>
      <c r="N217" s="17">
        <v>50000</v>
      </c>
      <c r="O217" s="345">
        <f>Table7913[Ret. Bus Besar]/2000</f>
        <v>0</v>
      </c>
      <c r="P217" s="345">
        <f>Table7913[Ret. Bus Sedang]/1500</f>
        <v>0</v>
      </c>
      <c r="Q217" s="346">
        <f>Table7913[Ret. Bus Kecil]/1000</f>
        <v>24</v>
      </c>
      <c r="R217" s="347">
        <f>Table7913[Ret. Angkudes/Kota]/500</f>
        <v>16</v>
      </c>
      <c r="S217" s="348">
        <f>Table7913[Ret. Parkir Spd Motor]/2000</f>
        <v>1</v>
      </c>
      <c r="T217" s="348">
        <f>Table7913[Ret. Parkir Mobil]/3000</f>
        <v>2</v>
      </c>
      <c r="U217" s="348">
        <f>Table7913[Ret. Mck]/1000</f>
        <v>0</v>
      </c>
      <c r="W217">
        <v>33000</v>
      </c>
      <c r="X217">
        <v>33000</v>
      </c>
      <c r="Y217">
        <f t="shared" si="171"/>
        <v>0</v>
      </c>
    </row>
    <row r="218" spans="1:25">
      <c r="A218" s="3">
        <f t="shared" ref="A218:B218" si="195">A31</f>
        <v>26</v>
      </c>
      <c r="B218" s="4">
        <f t="shared" si="195"/>
        <v>44403</v>
      </c>
      <c r="D218" s="5"/>
      <c r="E218" s="6">
        <v>1500</v>
      </c>
      <c r="F218" s="6">
        <v>27000</v>
      </c>
      <c r="G218" s="6">
        <v>10000</v>
      </c>
      <c r="H218" s="6">
        <v>2000</v>
      </c>
      <c r="I218" s="6">
        <v>21000</v>
      </c>
      <c r="J218" s="6"/>
      <c r="K218" s="6"/>
      <c r="L218" s="16"/>
      <c r="M218" s="16"/>
      <c r="N218" s="17">
        <v>50000</v>
      </c>
      <c r="O218" s="345">
        <f>Table7913[Ret. Bus Besar]/2000</f>
        <v>0</v>
      </c>
      <c r="P218" s="345">
        <f>Table7913[Ret. Bus Sedang]/1500</f>
        <v>1</v>
      </c>
      <c r="Q218" s="346">
        <f>Table7913[Ret. Bus Kecil]/1000</f>
        <v>27</v>
      </c>
      <c r="R218" s="347">
        <f>Table7913[Ret. Angkudes/Kota]/500</f>
        <v>20</v>
      </c>
      <c r="S218" s="348">
        <f>Table7913[Ret. Parkir Spd Motor]/2000</f>
        <v>1</v>
      </c>
      <c r="T218" s="348">
        <f>Table7913[Ret. Parkir Mobil]/3000</f>
        <v>7</v>
      </c>
      <c r="U218" s="348">
        <f>Table7913[Ret. Mck]/1000</f>
        <v>0</v>
      </c>
    </row>
    <row r="219" spans="1:25">
      <c r="A219" s="3">
        <f t="shared" ref="A219:B219" si="196">A32</f>
        <v>27</v>
      </c>
      <c r="B219" s="4">
        <f t="shared" si="196"/>
        <v>44404</v>
      </c>
      <c r="D219" s="5"/>
      <c r="E219" s="6"/>
      <c r="F219" s="6">
        <v>21000</v>
      </c>
      <c r="G219" s="6">
        <v>8000</v>
      </c>
      <c r="H219" s="6">
        <v>2000</v>
      </c>
      <c r="I219" s="6">
        <v>15000</v>
      </c>
      <c r="J219" s="6"/>
      <c r="K219" s="6"/>
      <c r="L219" s="16"/>
      <c r="M219" s="16"/>
      <c r="N219" s="17">
        <v>40000</v>
      </c>
      <c r="O219" s="345">
        <f>Table7913[Ret. Bus Besar]/2000</f>
        <v>0</v>
      </c>
      <c r="P219" s="345">
        <f>Table7913[Ret. Bus Sedang]/1500</f>
        <v>0</v>
      </c>
      <c r="Q219" s="346">
        <f>Table7913[Ret. Bus Kecil]/1000</f>
        <v>21</v>
      </c>
      <c r="R219" s="347">
        <f>Table7913[Ret. Angkudes/Kota]/500</f>
        <v>16</v>
      </c>
      <c r="S219" s="348">
        <f>Table7913[Ret. Parkir Spd Motor]/2000</f>
        <v>1</v>
      </c>
      <c r="T219" s="348">
        <f>Table7913[Ret. Parkir Mobil]/3000</f>
        <v>5</v>
      </c>
      <c r="U219" s="348">
        <f>Table7913[Ret. Mck]/1000</f>
        <v>0</v>
      </c>
    </row>
    <row r="220" spans="1:25">
      <c r="A220" s="3">
        <f t="shared" ref="A220:B220" si="197">A33</f>
        <v>28</v>
      </c>
      <c r="B220" s="4">
        <f t="shared" si="197"/>
        <v>44405</v>
      </c>
      <c r="D220" s="5"/>
      <c r="E220" s="6">
        <v>1500</v>
      </c>
      <c r="F220" s="6">
        <v>24000</v>
      </c>
      <c r="G220" s="6">
        <v>8000</v>
      </c>
      <c r="H220" s="6">
        <v>2000</v>
      </c>
      <c r="I220" s="6">
        <v>9000</v>
      </c>
      <c r="J220" s="6"/>
      <c r="K220" s="6"/>
      <c r="L220" s="16"/>
      <c r="M220" s="16"/>
      <c r="N220" s="17">
        <v>55000</v>
      </c>
      <c r="O220" s="345">
        <f>Table7913[Ret. Bus Besar]/2000</f>
        <v>0</v>
      </c>
      <c r="P220" s="345">
        <f>Table7913[Ret. Bus Sedang]/1500</f>
        <v>1</v>
      </c>
      <c r="Q220" s="346">
        <f>Table7913[Ret. Bus Kecil]/1000</f>
        <v>24</v>
      </c>
      <c r="R220" s="347">
        <f>Table7913[Ret. Angkudes/Kota]/500</f>
        <v>16</v>
      </c>
      <c r="S220" s="348">
        <f>Table7913[Ret. Parkir Spd Motor]/2000</f>
        <v>1</v>
      </c>
      <c r="T220" s="348">
        <f>Table7913[Ret. Parkir Mobil]/3000</f>
        <v>3</v>
      </c>
      <c r="U220" s="348">
        <f>Table7913[Ret. Mck]/1000</f>
        <v>0</v>
      </c>
    </row>
    <row r="221" spans="1:25">
      <c r="A221" s="3">
        <f t="shared" ref="A221:B221" si="198">A34</f>
        <v>29</v>
      </c>
      <c r="B221" s="4">
        <f t="shared" si="198"/>
        <v>44406</v>
      </c>
      <c r="D221" s="5"/>
      <c r="E221" s="6">
        <v>1500</v>
      </c>
      <c r="F221" s="6">
        <v>27000</v>
      </c>
      <c r="G221" s="6">
        <v>9000</v>
      </c>
      <c r="H221" s="6">
        <v>2000</v>
      </c>
      <c r="I221" s="6">
        <v>15000</v>
      </c>
      <c r="J221" s="6"/>
      <c r="K221" s="6"/>
      <c r="L221" s="16"/>
      <c r="M221" s="16"/>
      <c r="N221" s="17">
        <v>20000</v>
      </c>
      <c r="O221" s="345">
        <f>Table7913[Ret. Bus Besar]/2000</f>
        <v>0</v>
      </c>
      <c r="P221" s="345">
        <f>Table7913[Ret. Bus Sedang]/1500</f>
        <v>1</v>
      </c>
      <c r="Q221" s="346">
        <f>Table7913[Ret. Bus Kecil]/1000</f>
        <v>27</v>
      </c>
      <c r="R221" s="347">
        <f>Table7913[Ret. Angkudes/Kota]/500</f>
        <v>18</v>
      </c>
      <c r="S221" s="348">
        <f>Table7913[Ret. Parkir Spd Motor]/2000</f>
        <v>1</v>
      </c>
      <c r="T221" s="348">
        <f>Table7913[Ret. Parkir Mobil]/3000</f>
        <v>5</v>
      </c>
      <c r="U221" s="348">
        <f>Table7913[Ret. Mck]/1000</f>
        <v>0</v>
      </c>
    </row>
    <row r="222" spans="1:25">
      <c r="A222" s="3">
        <f t="shared" ref="A222:B222" si="199">A35</f>
        <v>30</v>
      </c>
      <c r="B222" s="4">
        <f t="shared" si="199"/>
        <v>44407</v>
      </c>
      <c r="D222" s="9"/>
      <c r="E222" s="10"/>
      <c r="F222" s="10">
        <v>21000</v>
      </c>
      <c r="G222" s="10">
        <v>6000</v>
      </c>
      <c r="H222" s="10">
        <v>2000</v>
      </c>
      <c r="I222" s="10">
        <v>9000</v>
      </c>
      <c r="J222" s="10">
        <v>180000</v>
      </c>
      <c r="K222" s="10"/>
      <c r="L222" s="20"/>
      <c r="M222" s="20"/>
      <c r="N222" s="21">
        <v>15000</v>
      </c>
      <c r="O222" s="345">
        <f>Table7913[Ret. Bus Besar]/2000</f>
        <v>0</v>
      </c>
      <c r="P222" s="345">
        <f>Table7913[Ret. Bus Sedang]/1500</f>
        <v>0</v>
      </c>
      <c r="Q222" s="346">
        <f>Table7913[Ret. Bus Kecil]/1000</f>
        <v>21</v>
      </c>
      <c r="R222" s="347">
        <f>Table7913[Ret. Angkudes/Kota]/500</f>
        <v>12</v>
      </c>
      <c r="S222" s="348">
        <f>Table7913[Ret. Parkir Spd Motor]/2000</f>
        <v>1</v>
      </c>
      <c r="T222" s="348">
        <f>Table7913[Ret. Parkir Mobil]/3000</f>
        <v>3</v>
      </c>
      <c r="U222" s="348">
        <f>Table7913[Ret. Mck]/1000</f>
        <v>180</v>
      </c>
    </row>
    <row r="223" spans="1:25">
      <c r="A223" s="3">
        <f t="shared" ref="A223:B223" si="200">A36</f>
        <v>31</v>
      </c>
      <c r="B223" s="4">
        <f t="shared" si="200"/>
        <v>44408</v>
      </c>
      <c r="D223" s="5"/>
      <c r="E223" s="6">
        <v>1500</v>
      </c>
      <c r="F223" s="6">
        <v>15000</v>
      </c>
      <c r="G223" s="6">
        <v>5000</v>
      </c>
      <c r="H223" s="6">
        <v>2000</v>
      </c>
      <c r="I223" s="6">
        <v>6000</v>
      </c>
      <c r="J223" s="6"/>
      <c r="K223" s="6"/>
      <c r="L223" s="16"/>
      <c r="M223" s="16"/>
      <c r="N223" s="17">
        <v>10000</v>
      </c>
      <c r="O223" s="345">
        <f>Table7913[Ret. Bus Besar]/2000</f>
        <v>0</v>
      </c>
      <c r="P223" s="345">
        <f>Table7913[Ret. Bus Sedang]/1500</f>
        <v>1</v>
      </c>
      <c r="Q223" s="346">
        <f>Table7913[Ret. Bus Kecil]/1000</f>
        <v>15</v>
      </c>
      <c r="R223" s="347">
        <f>Table7913[Ret. Angkudes/Kota]/500</f>
        <v>10</v>
      </c>
      <c r="S223" s="348">
        <f>Table7913[Ret. Parkir Spd Motor]/2000</f>
        <v>1</v>
      </c>
      <c r="T223" s="348">
        <f>Table7913[Ret. Parkir Mobil]/3000</f>
        <v>2</v>
      </c>
      <c r="U223" s="348">
        <f>Table7913[Ret. Mck]/1000</f>
        <v>0</v>
      </c>
    </row>
    <row r="224" spans="1:25">
      <c r="A224" s="403" t="s">
        <v>9</v>
      </c>
      <c r="B224" s="403"/>
      <c r="C224" s="11"/>
      <c r="D224" s="335"/>
      <c r="E224" s="349">
        <f>SUM(E193:E223)</f>
        <v>36000</v>
      </c>
      <c r="F224" s="349">
        <f t="shared" ref="F224:N224" si="201">SUM(F193:F223)</f>
        <v>792000</v>
      </c>
      <c r="G224" s="349">
        <f t="shared" si="201"/>
        <v>266000</v>
      </c>
      <c r="H224" s="349">
        <f t="shared" si="201"/>
        <v>62000</v>
      </c>
      <c r="I224" s="349">
        <f t="shared" si="201"/>
        <v>396000</v>
      </c>
      <c r="J224" s="349">
        <f t="shared" si="201"/>
        <v>180000</v>
      </c>
      <c r="K224" s="349">
        <f t="shared" si="201"/>
        <v>0</v>
      </c>
      <c r="L224" s="349">
        <f t="shared" si="201"/>
        <v>0</v>
      </c>
      <c r="M224" s="349">
        <f t="shared" si="201"/>
        <v>0</v>
      </c>
      <c r="N224" s="349">
        <f t="shared" si="201"/>
        <v>1500000</v>
      </c>
      <c r="O224" s="337">
        <f t="shared" ref="O224:U224" si="202">SUM(O193:O223)</f>
        <v>0</v>
      </c>
      <c r="P224" s="337">
        <f t="shared" si="202"/>
        <v>24</v>
      </c>
      <c r="Q224" s="337">
        <f t="shared" si="202"/>
        <v>792</v>
      </c>
      <c r="R224" s="337">
        <f t="shared" si="202"/>
        <v>532</v>
      </c>
      <c r="S224" s="337">
        <f t="shared" si="202"/>
        <v>31</v>
      </c>
      <c r="T224" s="337">
        <f t="shared" si="202"/>
        <v>132</v>
      </c>
      <c r="U224" s="337">
        <f t="shared" si="202"/>
        <v>180</v>
      </c>
    </row>
    <row r="225" spans="1:25" ht="15.75">
      <c r="A225" s="394" t="s">
        <v>10</v>
      </c>
      <c r="B225" s="394"/>
      <c r="C225" s="394"/>
      <c r="D225" s="394"/>
      <c r="E225" s="394"/>
      <c r="F225" s="394"/>
      <c r="G225" s="394"/>
      <c r="H225" s="394"/>
      <c r="I225" s="394"/>
      <c r="J225" s="394"/>
      <c r="K225" s="394"/>
      <c r="L225" s="394"/>
      <c r="M225" s="394"/>
      <c r="N225" s="394"/>
      <c r="O225" s="394"/>
      <c r="P225" s="394"/>
      <c r="Q225" s="394"/>
      <c r="R225" s="394"/>
      <c r="S225" s="394"/>
      <c r="T225" s="394"/>
      <c r="U225" s="394"/>
    </row>
    <row r="226" spans="1:25" ht="15.75">
      <c r="A226" s="394" t="s">
        <v>39</v>
      </c>
      <c r="B226" s="394"/>
      <c r="C226" s="394"/>
      <c r="D226" s="394"/>
      <c r="E226" s="394"/>
      <c r="F226" s="394"/>
      <c r="G226" s="394"/>
      <c r="H226" s="394"/>
      <c r="I226" s="394"/>
      <c r="J226" s="394"/>
      <c r="K226" s="394"/>
      <c r="L226" s="394"/>
      <c r="M226" s="394"/>
      <c r="N226" s="394"/>
      <c r="O226" s="394"/>
      <c r="P226" s="394"/>
      <c r="Q226" s="394"/>
      <c r="R226" s="394"/>
      <c r="S226" s="394"/>
      <c r="T226" s="394"/>
      <c r="U226" s="394"/>
    </row>
    <row r="227" spans="1:25" ht="15.75">
      <c r="A227" s="396" t="str">
        <f>A3</f>
        <v>BULAN      : JULI 2021</v>
      </c>
      <c r="B227" s="396"/>
      <c r="C227" s="396"/>
      <c r="D227" s="396"/>
      <c r="E227" s="396"/>
      <c r="F227" s="396"/>
      <c r="G227" s="396"/>
      <c r="H227" s="396"/>
      <c r="I227" s="396"/>
      <c r="J227" s="396"/>
      <c r="K227" s="396"/>
      <c r="L227" s="396"/>
      <c r="M227" s="396"/>
      <c r="N227" s="396"/>
      <c r="O227" s="396"/>
      <c r="P227" s="396"/>
      <c r="Q227" s="396"/>
      <c r="R227" s="396"/>
      <c r="S227" s="396"/>
      <c r="T227" s="396"/>
      <c r="U227" s="396"/>
    </row>
    <row r="228" spans="1:25" ht="52.5" customHeight="1">
      <c r="A228" s="406" t="s">
        <v>13</v>
      </c>
      <c r="B228" s="406" t="s">
        <v>14</v>
      </c>
      <c r="C228" s="397" t="s">
        <v>86</v>
      </c>
      <c r="D228" s="398"/>
      <c r="E228" s="398"/>
      <c r="F228" s="398"/>
      <c r="G228" s="398"/>
      <c r="H228" s="399" t="s">
        <v>87</v>
      </c>
      <c r="I228" s="400"/>
      <c r="J228" s="401"/>
      <c r="K228" s="13" t="s">
        <v>88</v>
      </c>
      <c r="L228" s="398" t="s">
        <v>88</v>
      </c>
      <c r="M228" s="398"/>
      <c r="N228" s="398"/>
      <c r="O228" s="397" t="s">
        <v>89</v>
      </c>
      <c r="P228" s="397"/>
      <c r="Q228" s="397"/>
      <c r="R228" s="397"/>
      <c r="S228" s="397"/>
      <c r="T228" s="397"/>
      <c r="U228" s="397"/>
    </row>
    <row r="229" spans="1:25" ht="36">
      <c r="A229" s="406"/>
      <c r="B229" s="406"/>
      <c r="C229" s="407" t="s">
        <v>90</v>
      </c>
      <c r="D229" s="2" t="s">
        <v>91</v>
      </c>
      <c r="E229" s="1" t="s">
        <v>92</v>
      </c>
      <c r="F229" s="1" t="s">
        <v>93</v>
      </c>
      <c r="G229" s="1" t="s">
        <v>94</v>
      </c>
      <c r="H229" s="1" t="s">
        <v>95</v>
      </c>
      <c r="I229" s="1" t="s">
        <v>96</v>
      </c>
      <c r="J229" s="1" t="s">
        <v>97</v>
      </c>
      <c r="K229" s="14" t="s">
        <v>98</v>
      </c>
      <c r="L229" s="1" t="s">
        <v>99</v>
      </c>
      <c r="M229" s="1" t="s">
        <v>100</v>
      </c>
      <c r="N229" s="15" t="s">
        <v>54</v>
      </c>
      <c r="O229" s="14" t="s">
        <v>101</v>
      </c>
      <c r="P229" s="14" t="s">
        <v>102</v>
      </c>
      <c r="Q229" s="14" t="s">
        <v>103</v>
      </c>
      <c r="R229" s="14" t="s">
        <v>104</v>
      </c>
      <c r="S229" s="14" t="s">
        <v>105</v>
      </c>
      <c r="T229" s="14" t="s">
        <v>106</v>
      </c>
      <c r="U229" s="14" t="s">
        <v>20</v>
      </c>
    </row>
    <row r="230" spans="1:25">
      <c r="A230" s="3">
        <f>A6</f>
        <v>1</v>
      </c>
      <c r="B230" s="4">
        <f>B6</f>
        <v>44378</v>
      </c>
      <c r="C230" s="407"/>
      <c r="D230" s="5"/>
      <c r="E230" s="6">
        <v>12000</v>
      </c>
      <c r="F230" s="6"/>
      <c r="G230" s="6">
        <v>9000</v>
      </c>
      <c r="H230" s="6"/>
      <c r="I230" s="6"/>
      <c r="J230" s="6"/>
      <c r="K230" s="6"/>
      <c r="L230" s="16"/>
      <c r="M230" s="16"/>
      <c r="N230" s="17"/>
      <c r="O230" s="345">
        <f>Table7914[Ret. Bus Besar]/2000</f>
        <v>0</v>
      </c>
      <c r="P230" s="345">
        <f>Table7914[Ret. Bus Sedang]/1500</f>
        <v>8</v>
      </c>
      <c r="Q230" s="346">
        <f>Table7914[Ret. Bus Kecil]/1000</f>
        <v>0</v>
      </c>
      <c r="R230" s="347">
        <f>Table7914[Ret. Angkudes/Kota]/500</f>
        <v>18</v>
      </c>
      <c r="S230" s="348">
        <f>Table7914[Ret. Parkir Spd Motor]/2000</f>
        <v>0</v>
      </c>
      <c r="T230" s="348">
        <f>Table7914[Ret. Parkir Mobil]/3000</f>
        <v>0</v>
      </c>
      <c r="U230" s="348">
        <f>Table7914[Ret. Mck]/1000</f>
        <v>0</v>
      </c>
      <c r="W230">
        <v>11000</v>
      </c>
      <c r="X230">
        <v>11000</v>
      </c>
      <c r="Y230">
        <f>W230-X230</f>
        <v>0</v>
      </c>
    </row>
    <row r="231" spans="1:25">
      <c r="A231" s="3">
        <f t="shared" ref="A231:B231" si="203">A7</f>
        <v>2</v>
      </c>
      <c r="B231" s="4">
        <f t="shared" si="203"/>
        <v>44379</v>
      </c>
      <c r="D231" s="7"/>
      <c r="E231" s="8">
        <v>10500</v>
      </c>
      <c r="F231" s="8"/>
      <c r="G231" s="8">
        <v>8000</v>
      </c>
      <c r="H231" s="8"/>
      <c r="I231" s="8"/>
      <c r="J231" s="8"/>
      <c r="K231" s="8"/>
      <c r="L231" s="18"/>
      <c r="M231" s="18"/>
      <c r="N231" s="19"/>
      <c r="O231" s="345">
        <f>Table7914[Ret. Bus Besar]/2000</f>
        <v>0</v>
      </c>
      <c r="P231" s="345">
        <f>Table7914[Ret. Bus Sedang]/1500</f>
        <v>7</v>
      </c>
      <c r="Q231" s="346">
        <f>Table7914[Ret. Bus Kecil]/1000</f>
        <v>0</v>
      </c>
      <c r="R231" s="347">
        <f>Table7914[Ret. Angkudes/Kota]/500</f>
        <v>16</v>
      </c>
      <c r="S231" s="348">
        <f>Table7914[Ret. Parkir Spd Motor]/2000</f>
        <v>0</v>
      </c>
      <c r="T231" s="348">
        <f>Table7914[Ret. Parkir Mobil]/3000</f>
        <v>0</v>
      </c>
      <c r="U231" s="348">
        <f>Table7914[Ret. Mck]/1000</f>
        <v>0</v>
      </c>
      <c r="W231">
        <v>12000</v>
      </c>
      <c r="X231">
        <v>12000</v>
      </c>
      <c r="Y231">
        <f t="shared" ref="Y231:Y249" si="204">W231-X231</f>
        <v>0</v>
      </c>
    </row>
    <row r="232" spans="1:25">
      <c r="A232" s="3">
        <f t="shared" ref="A232:B232" si="205">A8</f>
        <v>3</v>
      </c>
      <c r="B232" s="4">
        <f t="shared" si="205"/>
        <v>44380</v>
      </c>
      <c r="D232" s="7"/>
      <c r="E232" s="8">
        <v>6000</v>
      </c>
      <c r="F232" s="8"/>
      <c r="G232" s="8">
        <v>8000</v>
      </c>
      <c r="H232" s="8"/>
      <c r="I232" s="8"/>
      <c r="J232" s="8"/>
      <c r="K232" s="8"/>
      <c r="L232" s="18"/>
      <c r="M232" s="18"/>
      <c r="N232" s="19"/>
      <c r="O232" s="345">
        <f>Table7914[Ret. Bus Besar]/2000</f>
        <v>0</v>
      </c>
      <c r="P232" s="345">
        <f>Table7914[Ret. Bus Sedang]/1500</f>
        <v>4</v>
      </c>
      <c r="Q232" s="346">
        <f>Table7914[Ret. Bus Kecil]/1000</f>
        <v>0</v>
      </c>
      <c r="R232" s="347">
        <f>Table7914[Ret. Angkudes/Kota]/500</f>
        <v>16</v>
      </c>
      <c r="S232" s="348">
        <f>Table7914[Ret. Parkir Spd Motor]/2000</f>
        <v>0</v>
      </c>
      <c r="T232" s="348">
        <f>Table7914[Ret. Parkir Mobil]/3000</f>
        <v>0</v>
      </c>
      <c r="U232" s="348">
        <f>Table7914[Ret. Mck]/1000</f>
        <v>0</v>
      </c>
      <c r="W232">
        <v>10000</v>
      </c>
      <c r="X232">
        <v>10000</v>
      </c>
      <c r="Y232">
        <f t="shared" si="204"/>
        <v>0</v>
      </c>
    </row>
    <row r="233" spans="1:25">
      <c r="A233" s="3">
        <f t="shared" ref="A233:B233" si="206">A9</f>
        <v>4</v>
      </c>
      <c r="B233" s="4">
        <f t="shared" si="206"/>
        <v>44381</v>
      </c>
      <c r="D233" s="7"/>
      <c r="E233" s="8">
        <v>6000</v>
      </c>
      <c r="F233" s="8"/>
      <c r="G233" s="8">
        <v>5000</v>
      </c>
      <c r="H233" s="8"/>
      <c r="I233" s="8"/>
      <c r="J233" s="8"/>
      <c r="K233" s="8"/>
      <c r="L233" s="18"/>
      <c r="M233" s="18"/>
      <c r="N233" s="19"/>
      <c r="O233" s="345">
        <f>Table7914[Ret. Bus Besar]/2000</f>
        <v>0</v>
      </c>
      <c r="P233" s="345">
        <f>Table7914[Ret. Bus Sedang]/1500</f>
        <v>4</v>
      </c>
      <c r="Q233" s="346">
        <f>Table7914[Ret. Bus Kecil]/1000</f>
        <v>0</v>
      </c>
      <c r="R233" s="347">
        <f>Table7914[Ret. Angkudes/Kota]/500</f>
        <v>10</v>
      </c>
      <c r="S233" s="348">
        <f>Table7914[Ret. Parkir Spd Motor]/2000</f>
        <v>0</v>
      </c>
      <c r="T233" s="348">
        <f>Table7914[Ret. Parkir Mobil]/3000</f>
        <v>0</v>
      </c>
      <c r="U233" s="348">
        <f>Table7914[Ret. Mck]/1000</f>
        <v>0</v>
      </c>
      <c r="W233">
        <v>9000</v>
      </c>
      <c r="X233">
        <v>9000</v>
      </c>
      <c r="Y233">
        <f t="shared" si="204"/>
        <v>0</v>
      </c>
    </row>
    <row r="234" spans="1:25">
      <c r="A234" s="3">
        <f t="shared" ref="A234:B234" si="207">A10</f>
        <v>5</v>
      </c>
      <c r="B234" s="4">
        <f t="shared" si="207"/>
        <v>44382</v>
      </c>
      <c r="D234" s="7"/>
      <c r="E234" s="8">
        <v>10500</v>
      </c>
      <c r="F234" s="8"/>
      <c r="G234" s="8">
        <v>10000</v>
      </c>
      <c r="H234" s="8"/>
      <c r="I234" s="8"/>
      <c r="J234" s="8"/>
      <c r="K234" s="8"/>
      <c r="L234" s="18"/>
      <c r="M234" s="18"/>
      <c r="N234" s="19"/>
      <c r="O234" s="345">
        <f>Table7914[Ret. Bus Besar]/2000</f>
        <v>0</v>
      </c>
      <c r="P234" s="345">
        <f>Table7914[Ret. Bus Sedang]/1500</f>
        <v>7</v>
      </c>
      <c r="Q234" s="346">
        <f>Table7914[Ret. Bus Kecil]/1000</f>
        <v>0</v>
      </c>
      <c r="R234" s="347">
        <f>Table7914[Ret. Angkudes/Kota]/500</f>
        <v>20</v>
      </c>
      <c r="S234" s="348">
        <f>Table7914[Ret. Parkir Spd Motor]/2000</f>
        <v>0</v>
      </c>
      <c r="T234" s="348">
        <f>Table7914[Ret. Parkir Mobil]/3000</f>
        <v>0</v>
      </c>
      <c r="U234" s="348">
        <f>Table7914[Ret. Mck]/1000</f>
        <v>0</v>
      </c>
      <c r="W234">
        <v>12000</v>
      </c>
      <c r="X234">
        <v>12000</v>
      </c>
      <c r="Y234">
        <f t="shared" si="204"/>
        <v>0</v>
      </c>
    </row>
    <row r="235" spans="1:25">
      <c r="A235" s="3">
        <f t="shared" ref="A235:B235" si="208">A11</f>
        <v>6</v>
      </c>
      <c r="B235" s="4">
        <f t="shared" si="208"/>
        <v>44383</v>
      </c>
      <c r="D235" s="7"/>
      <c r="E235" s="8">
        <v>10500</v>
      </c>
      <c r="F235" s="8"/>
      <c r="G235" s="8">
        <v>8000</v>
      </c>
      <c r="H235" s="8"/>
      <c r="I235" s="8"/>
      <c r="J235" s="8"/>
      <c r="K235" s="8"/>
      <c r="L235" s="18"/>
      <c r="M235" s="18"/>
      <c r="N235" s="19"/>
      <c r="O235" s="345">
        <f>Table7914[Ret. Bus Besar]/2000</f>
        <v>0</v>
      </c>
      <c r="P235" s="345">
        <f>Table7914[Ret. Bus Sedang]/1500</f>
        <v>7</v>
      </c>
      <c r="Q235" s="346">
        <f>Table7914[Ret. Bus Kecil]/1000</f>
        <v>0</v>
      </c>
      <c r="R235" s="347">
        <f>Table7914[Ret. Angkudes/Kota]/500</f>
        <v>16</v>
      </c>
      <c r="S235" s="348">
        <f>Table7914[Ret. Parkir Spd Motor]/2000</f>
        <v>0</v>
      </c>
      <c r="T235" s="348">
        <f>Table7914[Ret. Parkir Mobil]/3000</f>
        <v>0</v>
      </c>
      <c r="U235" s="348">
        <f>Table7914[Ret. Mck]/1000</f>
        <v>0</v>
      </c>
      <c r="W235">
        <v>8000</v>
      </c>
      <c r="X235">
        <v>8000</v>
      </c>
      <c r="Y235">
        <f t="shared" si="204"/>
        <v>0</v>
      </c>
    </row>
    <row r="236" spans="1:25">
      <c r="A236" s="3">
        <f t="shared" ref="A236:B236" si="209">A12</f>
        <v>7</v>
      </c>
      <c r="B236" s="4">
        <f t="shared" si="209"/>
        <v>44384</v>
      </c>
      <c r="D236" s="7"/>
      <c r="E236" s="8">
        <v>10500</v>
      </c>
      <c r="F236" s="8"/>
      <c r="G236" s="8">
        <v>10000</v>
      </c>
      <c r="H236" s="8"/>
      <c r="I236" s="8"/>
      <c r="J236" s="8"/>
      <c r="K236" s="8"/>
      <c r="L236" s="18"/>
      <c r="M236" s="18"/>
      <c r="N236" s="19"/>
      <c r="O236" s="345">
        <f>Table7914[Ret. Bus Besar]/2000</f>
        <v>0</v>
      </c>
      <c r="P236" s="345">
        <f>Table7914[Ret. Bus Sedang]/1500</f>
        <v>7</v>
      </c>
      <c r="Q236" s="346">
        <f>Table7914[Ret. Bus Kecil]/1000</f>
        <v>0</v>
      </c>
      <c r="R236" s="347">
        <f>Table7914[Ret. Angkudes/Kota]/500</f>
        <v>20</v>
      </c>
      <c r="S236" s="348">
        <f>Table7914[Ret. Parkir Spd Motor]/2000</f>
        <v>0</v>
      </c>
      <c r="T236" s="348">
        <f>Table7914[Ret. Parkir Mobil]/3000</f>
        <v>0</v>
      </c>
      <c r="U236" s="348">
        <f>Table7914[Ret. Mck]/1000</f>
        <v>0</v>
      </c>
      <c r="W236">
        <v>13000</v>
      </c>
      <c r="X236">
        <v>13000</v>
      </c>
      <c r="Y236">
        <f t="shared" si="204"/>
        <v>0</v>
      </c>
    </row>
    <row r="237" spans="1:25">
      <c r="A237" s="3">
        <f t="shared" ref="A237:B237" si="210">A13</f>
        <v>8</v>
      </c>
      <c r="B237" s="4">
        <f t="shared" si="210"/>
        <v>44385</v>
      </c>
      <c r="D237" s="7"/>
      <c r="E237" s="8">
        <v>12000</v>
      </c>
      <c r="F237" s="8"/>
      <c r="G237" s="8">
        <v>11000</v>
      </c>
      <c r="H237" s="8"/>
      <c r="I237" s="8"/>
      <c r="J237" s="8"/>
      <c r="K237" s="8"/>
      <c r="L237" s="18"/>
      <c r="M237" s="18"/>
      <c r="N237" s="19"/>
      <c r="O237" s="345">
        <f>Table7914[Ret. Bus Besar]/2000</f>
        <v>0</v>
      </c>
      <c r="P237" s="345">
        <f>Table7914[Ret. Bus Sedang]/1500</f>
        <v>8</v>
      </c>
      <c r="Q237" s="346">
        <f>Table7914[Ret. Bus Kecil]/1000</f>
        <v>0</v>
      </c>
      <c r="R237" s="347">
        <f>Table7914[Ret. Angkudes/Kota]/500</f>
        <v>22</v>
      </c>
      <c r="S237" s="348">
        <f>Table7914[Ret. Parkir Spd Motor]/2000</f>
        <v>0</v>
      </c>
      <c r="T237" s="348">
        <f>Table7914[Ret. Parkir Mobil]/3000</f>
        <v>0</v>
      </c>
      <c r="U237" s="348">
        <f>Table7914[Ret. Mck]/1000</f>
        <v>0</v>
      </c>
      <c r="W237">
        <v>10000</v>
      </c>
      <c r="X237">
        <v>10000</v>
      </c>
      <c r="Y237">
        <f t="shared" si="204"/>
        <v>0</v>
      </c>
    </row>
    <row r="238" spans="1:25">
      <c r="A238" s="3">
        <f t="shared" ref="A238:B238" si="211">A14</f>
        <v>9</v>
      </c>
      <c r="B238" s="4">
        <f t="shared" si="211"/>
        <v>44386</v>
      </c>
      <c r="D238" s="7"/>
      <c r="E238" s="8">
        <v>9000</v>
      </c>
      <c r="F238" s="8"/>
      <c r="G238" s="8">
        <v>5000</v>
      </c>
      <c r="H238" s="8"/>
      <c r="I238" s="8"/>
      <c r="J238" s="8"/>
      <c r="K238" s="8"/>
      <c r="L238" s="18"/>
      <c r="M238" s="18"/>
      <c r="N238" s="19"/>
      <c r="O238" s="345">
        <f>Table7914[Ret. Bus Besar]/2000</f>
        <v>0</v>
      </c>
      <c r="P238" s="345">
        <f>Table7914[Ret. Bus Sedang]/1500</f>
        <v>6</v>
      </c>
      <c r="Q238" s="346">
        <f>Table7914[Ret. Bus Kecil]/1000</f>
        <v>0</v>
      </c>
      <c r="R238" s="347">
        <f>Table7914[Ret. Angkudes/Kota]/500</f>
        <v>10</v>
      </c>
      <c r="S238" s="348">
        <f>Table7914[Ret. Parkir Spd Motor]/2000</f>
        <v>0</v>
      </c>
      <c r="T238" s="348">
        <f>Table7914[Ret. Parkir Mobil]/3000</f>
        <v>0</v>
      </c>
      <c r="U238" s="348">
        <f>Table7914[Ret. Mck]/1000</f>
        <v>0</v>
      </c>
      <c r="W238">
        <v>11000</v>
      </c>
      <c r="X238">
        <v>11000</v>
      </c>
      <c r="Y238">
        <f t="shared" si="204"/>
        <v>0</v>
      </c>
    </row>
    <row r="239" spans="1:25">
      <c r="A239" s="3">
        <f t="shared" ref="A239:B239" si="212">A15</f>
        <v>10</v>
      </c>
      <c r="B239" s="4">
        <f t="shared" si="212"/>
        <v>44387</v>
      </c>
      <c r="D239" s="5"/>
      <c r="E239" s="6">
        <v>10500</v>
      </c>
      <c r="F239" s="6"/>
      <c r="G239" s="6">
        <v>9000</v>
      </c>
      <c r="H239" s="6"/>
      <c r="I239" s="6"/>
      <c r="J239" s="6"/>
      <c r="K239" s="6"/>
      <c r="L239" s="16"/>
      <c r="M239" s="16"/>
      <c r="N239" s="17"/>
      <c r="O239" s="345">
        <f>Table7914[Ret. Bus Besar]/2000</f>
        <v>0</v>
      </c>
      <c r="P239" s="345">
        <f>Table7914[Ret. Bus Sedang]/1500</f>
        <v>7</v>
      </c>
      <c r="Q239" s="346">
        <f>Table7914[Ret. Bus Kecil]/1000</f>
        <v>0</v>
      </c>
      <c r="R239" s="347">
        <f>Table7914[Ret. Angkudes/Kota]/500</f>
        <v>18</v>
      </c>
      <c r="S239" s="348">
        <f>Table7914[Ret. Parkir Spd Motor]/2000</f>
        <v>0</v>
      </c>
      <c r="T239" s="348">
        <f>Table7914[Ret. Parkir Mobil]/3000</f>
        <v>0</v>
      </c>
      <c r="U239" s="348">
        <f>Table7914[Ret. Mck]/1000</f>
        <v>0</v>
      </c>
      <c r="W239">
        <v>10000</v>
      </c>
      <c r="X239">
        <v>10000</v>
      </c>
      <c r="Y239">
        <f t="shared" si="204"/>
        <v>0</v>
      </c>
    </row>
    <row r="240" spans="1:25">
      <c r="A240" s="3">
        <f t="shared" ref="A240:B240" si="213">A16</f>
        <v>11</v>
      </c>
      <c r="B240" s="4">
        <f t="shared" si="213"/>
        <v>44388</v>
      </c>
      <c r="D240" s="5"/>
      <c r="E240" s="6">
        <v>6000</v>
      </c>
      <c r="F240" s="6"/>
      <c r="G240" s="6">
        <v>6000</v>
      </c>
      <c r="H240" s="6"/>
      <c r="I240" s="6"/>
      <c r="J240" s="6"/>
      <c r="K240" s="6"/>
      <c r="L240" s="16"/>
      <c r="M240" s="16"/>
      <c r="N240" s="17"/>
      <c r="O240" s="345">
        <f>Table7914[Ret. Bus Besar]/2000</f>
        <v>0</v>
      </c>
      <c r="P240" s="345">
        <f>Table7914[Ret. Bus Sedang]/1500</f>
        <v>4</v>
      </c>
      <c r="Q240" s="346">
        <f>Table7914[Ret. Bus Kecil]/1000</f>
        <v>0</v>
      </c>
      <c r="R240" s="347">
        <f>Table7914[Ret. Angkudes/Kota]/500</f>
        <v>12</v>
      </c>
      <c r="S240" s="348">
        <f>Table7914[Ret. Parkir Spd Motor]/2000</f>
        <v>0</v>
      </c>
      <c r="T240" s="348">
        <f>Table7914[Ret. Parkir Mobil]/3000</f>
        <v>0</v>
      </c>
      <c r="U240" s="348">
        <f>Table7914[Ret. Mck]/1000</f>
        <v>0</v>
      </c>
      <c r="W240">
        <v>9000</v>
      </c>
      <c r="X240">
        <v>9000</v>
      </c>
      <c r="Y240">
        <f t="shared" si="204"/>
        <v>0</v>
      </c>
    </row>
    <row r="241" spans="1:25">
      <c r="A241" s="3">
        <f t="shared" ref="A241:B241" si="214">A17</f>
        <v>12</v>
      </c>
      <c r="B241" s="4">
        <f t="shared" si="214"/>
        <v>44389</v>
      </c>
      <c r="D241" s="5"/>
      <c r="E241" s="6">
        <v>9000</v>
      </c>
      <c r="F241" s="6"/>
      <c r="G241" s="6">
        <v>9000</v>
      </c>
      <c r="H241" s="6"/>
      <c r="I241" s="6"/>
      <c r="J241" s="6"/>
      <c r="K241" s="6"/>
      <c r="L241" s="16"/>
      <c r="M241" s="16"/>
      <c r="N241" s="17"/>
      <c r="O241" s="345">
        <f>Table7914[Ret. Bus Besar]/2000</f>
        <v>0</v>
      </c>
      <c r="P241" s="345">
        <f>Table7914[Ret. Bus Sedang]/1500</f>
        <v>6</v>
      </c>
      <c r="Q241" s="346">
        <f>Table7914[Ret. Bus Kecil]/1000</f>
        <v>0</v>
      </c>
      <c r="R241" s="347">
        <f>Table7914[Ret. Angkudes/Kota]/500</f>
        <v>18</v>
      </c>
      <c r="S241" s="348">
        <f>Table7914[Ret. Parkir Spd Motor]/2000</f>
        <v>0</v>
      </c>
      <c r="T241" s="348">
        <f>Table7914[Ret. Parkir Mobil]/3000</f>
        <v>0</v>
      </c>
      <c r="U241" s="348">
        <f>Table7914[Ret. Mck]/1000</f>
        <v>0</v>
      </c>
      <c r="W241">
        <v>11000</v>
      </c>
      <c r="X241">
        <v>11000</v>
      </c>
      <c r="Y241">
        <f t="shared" si="204"/>
        <v>0</v>
      </c>
    </row>
    <row r="242" spans="1:25">
      <c r="A242" s="3">
        <f t="shared" ref="A242:B242" si="215">A18</f>
        <v>13</v>
      </c>
      <c r="B242" s="4">
        <f t="shared" si="215"/>
        <v>44390</v>
      </c>
      <c r="D242" s="5"/>
      <c r="E242" s="6">
        <v>7500</v>
      </c>
      <c r="F242" s="6"/>
      <c r="G242" s="6">
        <v>8000</v>
      </c>
      <c r="H242" s="6"/>
      <c r="I242" s="6"/>
      <c r="J242" s="6"/>
      <c r="K242" s="6"/>
      <c r="L242" s="16"/>
      <c r="M242" s="16"/>
      <c r="N242" s="17"/>
      <c r="O242" s="345">
        <f>Table7914[Ret. Bus Besar]/2000</f>
        <v>0</v>
      </c>
      <c r="P242" s="345">
        <f>Table7914[Ret. Bus Sedang]/1500</f>
        <v>5</v>
      </c>
      <c r="Q242" s="346">
        <f>Table7914[Ret. Bus Kecil]/1000</f>
        <v>0</v>
      </c>
      <c r="R242" s="347">
        <f>Table7914[Ret. Angkudes/Kota]/500</f>
        <v>16</v>
      </c>
      <c r="S242" s="348">
        <f>Table7914[Ret. Parkir Spd Motor]/2000</f>
        <v>0</v>
      </c>
      <c r="T242" s="348">
        <f>Table7914[Ret. Parkir Mobil]/3000</f>
        <v>0</v>
      </c>
      <c r="U242" s="348">
        <f>Table7914[Ret. Mck]/1000</f>
        <v>0</v>
      </c>
      <c r="W242">
        <v>9000</v>
      </c>
      <c r="X242">
        <v>9000</v>
      </c>
      <c r="Y242">
        <f t="shared" si="204"/>
        <v>0</v>
      </c>
    </row>
    <row r="243" spans="1:25">
      <c r="A243" s="3">
        <f t="shared" ref="A243:B243" si="216">A19</f>
        <v>14</v>
      </c>
      <c r="B243" s="4">
        <f t="shared" si="216"/>
        <v>44391</v>
      </c>
      <c r="D243" s="5"/>
      <c r="E243" s="6">
        <v>9000</v>
      </c>
      <c r="F243" s="6"/>
      <c r="G243" s="6">
        <v>9000</v>
      </c>
      <c r="H243" s="6"/>
      <c r="I243" s="6"/>
      <c r="J243" s="6"/>
      <c r="K243" s="6"/>
      <c r="L243" s="16"/>
      <c r="M243" s="16"/>
      <c r="N243" s="17"/>
      <c r="O243" s="345">
        <f>Table7914[Ret. Bus Besar]/2000</f>
        <v>0</v>
      </c>
      <c r="P243" s="345">
        <f>Table7914[Ret. Bus Sedang]/1500</f>
        <v>6</v>
      </c>
      <c r="Q243" s="346">
        <f>Table7914[Ret. Bus Kecil]/1000</f>
        <v>0</v>
      </c>
      <c r="R243" s="347">
        <f>Table7914[Ret. Angkudes/Kota]/500</f>
        <v>18</v>
      </c>
      <c r="S243" s="348">
        <f>Table7914[Ret. Parkir Spd Motor]/2000</f>
        <v>0</v>
      </c>
      <c r="T243" s="348">
        <f>Table7914[Ret. Parkir Mobil]/3000</f>
        <v>0</v>
      </c>
      <c r="U243" s="348">
        <f>Table7914[Ret. Mck]/1000</f>
        <v>0</v>
      </c>
      <c r="W243">
        <v>11000</v>
      </c>
      <c r="X243">
        <v>11000</v>
      </c>
      <c r="Y243">
        <f t="shared" si="204"/>
        <v>0</v>
      </c>
    </row>
    <row r="244" spans="1:25">
      <c r="A244" s="3">
        <f t="shared" ref="A244:B244" si="217">A20</f>
        <v>15</v>
      </c>
      <c r="B244" s="4">
        <f t="shared" si="217"/>
        <v>44392</v>
      </c>
      <c r="D244" s="5"/>
      <c r="E244" s="6">
        <v>9000</v>
      </c>
      <c r="F244" s="6"/>
      <c r="G244" s="6">
        <v>8000</v>
      </c>
      <c r="H244" s="6"/>
      <c r="I244" s="6"/>
      <c r="J244" s="6"/>
      <c r="K244" s="6"/>
      <c r="L244" s="16"/>
      <c r="M244" s="16"/>
      <c r="N244" s="17"/>
      <c r="O244" s="345">
        <f>Table7914[Ret. Bus Besar]/2000</f>
        <v>0</v>
      </c>
      <c r="P244" s="345">
        <f>Table7914[Ret. Bus Sedang]/1500</f>
        <v>6</v>
      </c>
      <c r="Q244" s="346">
        <f>Table7914[Ret. Bus Kecil]/1000</f>
        <v>0</v>
      </c>
      <c r="R244" s="347">
        <f>Table7914[Ret. Angkudes/Kota]/500</f>
        <v>16</v>
      </c>
      <c r="S244" s="348">
        <f>Table7914[Ret. Parkir Spd Motor]/2000</f>
        <v>0</v>
      </c>
      <c r="T244" s="348">
        <f>Table7914[Ret. Parkir Mobil]/3000</f>
        <v>0</v>
      </c>
      <c r="U244" s="348">
        <f>Table7914[Ret. Mck]/1000</f>
        <v>0</v>
      </c>
      <c r="W244">
        <v>12000</v>
      </c>
      <c r="X244">
        <v>24000</v>
      </c>
      <c r="Y244">
        <f t="shared" si="204"/>
        <v>-12000</v>
      </c>
    </row>
    <row r="245" spans="1:25">
      <c r="A245" s="3">
        <f t="shared" ref="A245:B245" si="218">A21</f>
        <v>16</v>
      </c>
      <c r="B245" s="4">
        <f t="shared" si="218"/>
        <v>44393</v>
      </c>
      <c r="D245" s="5"/>
      <c r="E245" s="6">
        <v>9000</v>
      </c>
      <c r="F245" s="6"/>
      <c r="G245" s="6">
        <v>8000</v>
      </c>
      <c r="H245" s="6"/>
      <c r="I245" s="6"/>
      <c r="J245" s="6"/>
      <c r="K245" s="6"/>
      <c r="L245" s="16"/>
      <c r="M245" s="16"/>
      <c r="N245" s="17"/>
      <c r="O245" s="345">
        <f>Table7914[Ret. Bus Besar]/2000</f>
        <v>0</v>
      </c>
      <c r="P245" s="345">
        <f>Table7914[Ret. Bus Sedang]/1500</f>
        <v>6</v>
      </c>
      <c r="Q245" s="346">
        <f>Table7914[Ret. Bus Kecil]/1000</f>
        <v>0</v>
      </c>
      <c r="R245" s="347">
        <f>Table7914[Ret. Angkudes/Kota]/500</f>
        <v>16</v>
      </c>
      <c r="S245" s="348">
        <f>Table7914[Ret. Parkir Spd Motor]/2000</f>
        <v>0</v>
      </c>
      <c r="T245" s="348">
        <f>Table7914[Ret. Parkir Mobil]/3000</f>
        <v>0</v>
      </c>
      <c r="U245" s="348">
        <f>Table7914[Ret. Mck]/1000</f>
        <v>0</v>
      </c>
      <c r="W245">
        <v>11000</v>
      </c>
      <c r="X245">
        <v>11000</v>
      </c>
      <c r="Y245">
        <f t="shared" si="204"/>
        <v>0</v>
      </c>
    </row>
    <row r="246" spans="1:25">
      <c r="A246" s="3">
        <f t="shared" ref="A246:B246" si="219">A22</f>
        <v>17</v>
      </c>
      <c r="B246" s="4">
        <f t="shared" si="219"/>
        <v>44394</v>
      </c>
      <c r="D246" s="5"/>
      <c r="E246" s="6">
        <v>9000</v>
      </c>
      <c r="F246" s="6"/>
      <c r="G246" s="6">
        <v>8000</v>
      </c>
      <c r="H246" s="6"/>
      <c r="I246" s="6"/>
      <c r="J246" s="6"/>
      <c r="K246" s="6"/>
      <c r="L246" s="16"/>
      <c r="M246" s="16"/>
      <c r="N246" s="17"/>
      <c r="O246" s="345">
        <f>Table7914[Ret. Bus Besar]/2000</f>
        <v>0</v>
      </c>
      <c r="P246" s="345">
        <f>Table7914[Ret. Bus Sedang]/1500</f>
        <v>6</v>
      </c>
      <c r="Q246" s="346">
        <f>Table7914[Ret. Bus Kecil]/1000</f>
        <v>0</v>
      </c>
      <c r="R246" s="347">
        <f>Table7914[Ret. Angkudes/Kota]/500</f>
        <v>16</v>
      </c>
      <c r="S246" s="348">
        <f>Table7914[Ret. Parkir Spd Motor]/2000</f>
        <v>0</v>
      </c>
      <c r="T246" s="348">
        <f>Table7914[Ret. Parkir Mobil]/3000</f>
        <v>0</v>
      </c>
      <c r="U246" s="348">
        <f>Table7914[Ret. Mck]/1000</f>
        <v>0</v>
      </c>
      <c r="W246">
        <v>10000</v>
      </c>
      <c r="X246">
        <v>10000</v>
      </c>
      <c r="Y246">
        <f t="shared" si="204"/>
        <v>0</v>
      </c>
    </row>
    <row r="247" spans="1:25">
      <c r="A247" s="3">
        <f t="shared" ref="A247:B247" si="220">A23</f>
        <v>18</v>
      </c>
      <c r="B247" s="4">
        <f t="shared" si="220"/>
        <v>44395</v>
      </c>
      <c r="D247" s="5"/>
      <c r="E247" s="6">
        <v>9000</v>
      </c>
      <c r="F247" s="6"/>
      <c r="G247" s="6">
        <v>6000</v>
      </c>
      <c r="H247" s="6"/>
      <c r="I247" s="6"/>
      <c r="J247" s="6"/>
      <c r="K247" s="6"/>
      <c r="L247" s="16"/>
      <c r="M247" s="16"/>
      <c r="N247" s="17"/>
      <c r="O247" s="345">
        <f>Table7914[Ret. Bus Besar]/2000</f>
        <v>0</v>
      </c>
      <c r="P247" s="345">
        <f>Table7914[Ret. Bus Sedang]/1500</f>
        <v>6</v>
      </c>
      <c r="Q247" s="346">
        <f>Table7914[Ret. Bus Kecil]/1000</f>
        <v>0</v>
      </c>
      <c r="R247" s="347">
        <f>Table7914[Ret. Angkudes/Kota]/500</f>
        <v>12</v>
      </c>
      <c r="S247" s="348">
        <f>Table7914[Ret. Parkir Spd Motor]/2000</f>
        <v>0</v>
      </c>
      <c r="T247" s="348">
        <f>Table7914[Ret. Parkir Mobil]/3000</f>
        <v>0</v>
      </c>
      <c r="U247" s="348">
        <f>Table7914[Ret. Mck]/1000</f>
        <v>0</v>
      </c>
      <c r="W247">
        <v>8000</v>
      </c>
      <c r="X247">
        <v>8000</v>
      </c>
      <c r="Y247">
        <f t="shared" si="204"/>
        <v>0</v>
      </c>
    </row>
    <row r="248" spans="1:25">
      <c r="A248" s="3">
        <f t="shared" ref="A248:B248" si="221">A24</f>
        <v>19</v>
      </c>
      <c r="B248" s="4">
        <f t="shared" si="221"/>
        <v>44396</v>
      </c>
      <c r="D248" s="5"/>
      <c r="E248" s="6">
        <v>7500</v>
      </c>
      <c r="F248" s="6"/>
      <c r="G248" s="6">
        <v>6000</v>
      </c>
      <c r="H248" s="6"/>
      <c r="I248" s="6"/>
      <c r="J248" s="6"/>
      <c r="K248" s="6"/>
      <c r="L248" s="16"/>
      <c r="M248" s="16"/>
      <c r="N248" s="17"/>
      <c r="O248" s="345">
        <f>Table7914[Ret. Bus Besar]/2000</f>
        <v>0</v>
      </c>
      <c r="P248" s="345">
        <f>Table7914[Ret. Bus Sedang]/1500</f>
        <v>5</v>
      </c>
      <c r="Q248" s="346">
        <f>Table7914[Ret. Bus Kecil]/1000</f>
        <v>0</v>
      </c>
      <c r="R248" s="347">
        <f>Table7914[Ret. Angkudes/Kota]/500</f>
        <v>12</v>
      </c>
      <c r="S248" s="348">
        <f>Table7914[Ret. Parkir Spd Motor]/2000</f>
        <v>0</v>
      </c>
      <c r="T248" s="348">
        <f>Table7914[Ret. Parkir Mobil]/3000</f>
        <v>0</v>
      </c>
      <c r="U248" s="348">
        <f>Table7914[Ret. Mck]/1000</f>
        <v>0</v>
      </c>
      <c r="W248">
        <v>12000</v>
      </c>
      <c r="X248">
        <v>12000</v>
      </c>
      <c r="Y248">
        <f t="shared" si="204"/>
        <v>0</v>
      </c>
    </row>
    <row r="249" spans="1:25">
      <c r="A249" s="3">
        <f t="shared" ref="A249:B249" si="222">A25</f>
        <v>20</v>
      </c>
      <c r="B249" s="4">
        <f t="shared" si="222"/>
        <v>44397</v>
      </c>
      <c r="D249" s="5"/>
      <c r="E249" s="6">
        <v>6000</v>
      </c>
      <c r="F249" s="6"/>
      <c r="G249" s="6">
        <v>2000</v>
      </c>
      <c r="H249" s="6"/>
      <c r="I249" s="6"/>
      <c r="J249" s="6"/>
      <c r="K249" s="6"/>
      <c r="L249" s="16"/>
      <c r="M249" s="16"/>
      <c r="N249" s="17"/>
      <c r="O249" s="345">
        <f>Table7914[Ret. Bus Besar]/2000</f>
        <v>0</v>
      </c>
      <c r="P249" s="345">
        <f>Table7914[Ret. Bus Sedang]/1500</f>
        <v>4</v>
      </c>
      <c r="Q249" s="346">
        <f>Table7914[Ret. Bus Kecil]/1000</f>
        <v>0</v>
      </c>
      <c r="R249" s="347">
        <f>Table7914[Ret. Angkudes/Kota]/500</f>
        <v>4</v>
      </c>
      <c r="S249" s="348">
        <f>Table7914[Ret. Parkir Spd Motor]/2000</f>
        <v>0</v>
      </c>
      <c r="T249" s="348">
        <f>Table7914[Ret. Parkir Mobil]/3000</f>
        <v>0</v>
      </c>
      <c r="U249" s="348">
        <f>Table7914[Ret. Mck]/1000</f>
        <v>0</v>
      </c>
      <c r="W249">
        <v>10000</v>
      </c>
      <c r="X249">
        <v>10000</v>
      </c>
      <c r="Y249">
        <f t="shared" si="204"/>
        <v>0</v>
      </c>
    </row>
    <row r="250" spans="1:25">
      <c r="A250" s="3">
        <f t="shared" ref="A250:B250" si="223">A26</f>
        <v>21</v>
      </c>
      <c r="B250" s="4">
        <f t="shared" si="223"/>
        <v>44398</v>
      </c>
      <c r="D250" s="5"/>
      <c r="E250" s="6">
        <v>9000</v>
      </c>
      <c r="F250" s="6"/>
      <c r="G250" s="6">
        <v>5000</v>
      </c>
      <c r="H250" s="6"/>
      <c r="I250" s="6"/>
      <c r="J250" s="6"/>
      <c r="K250" s="6"/>
      <c r="L250" s="16"/>
      <c r="M250" s="16"/>
      <c r="N250" s="17"/>
      <c r="O250" s="345">
        <f>Table7914[Ret. Bus Besar]/2000</f>
        <v>0</v>
      </c>
      <c r="P250" s="345">
        <f>Table7914[Ret. Bus Sedang]/1500</f>
        <v>6</v>
      </c>
      <c r="Q250" s="346">
        <f>Table7914[Ret. Bus Kecil]/1000</f>
        <v>0</v>
      </c>
      <c r="R250" s="347">
        <f>Table7914[Ret. Angkudes/Kota]/500</f>
        <v>10</v>
      </c>
      <c r="S250" s="348">
        <f>Table7914[Ret. Parkir Spd Motor]/2000</f>
        <v>0</v>
      </c>
      <c r="T250" s="348">
        <f>Table7914[Ret. Parkir Mobil]/3000</f>
        <v>0</v>
      </c>
      <c r="U250" s="348">
        <f>Table7914[Ret. Mck]/1000</f>
        <v>0</v>
      </c>
    </row>
    <row r="251" spans="1:25">
      <c r="A251" s="3">
        <f t="shared" ref="A251:B251" si="224">A27</f>
        <v>22</v>
      </c>
      <c r="B251" s="4">
        <f t="shared" si="224"/>
        <v>44399</v>
      </c>
      <c r="D251" s="5"/>
      <c r="E251" s="6">
        <v>10500</v>
      </c>
      <c r="F251" s="6"/>
      <c r="G251" s="6">
        <v>6000</v>
      </c>
      <c r="H251" s="6"/>
      <c r="I251" s="6"/>
      <c r="J251" s="6"/>
      <c r="K251" s="6"/>
      <c r="L251" s="16"/>
      <c r="M251" s="16"/>
      <c r="N251" s="17"/>
      <c r="O251" s="345">
        <f>Table7914[Ret. Bus Besar]/2000</f>
        <v>0</v>
      </c>
      <c r="P251" s="345">
        <f>Table7914[Ret. Bus Sedang]/1500</f>
        <v>7</v>
      </c>
      <c r="Q251" s="346">
        <f>Table7914[Ret. Bus Kecil]/1000</f>
        <v>0</v>
      </c>
      <c r="R251" s="347">
        <f>Table7914[Ret. Angkudes/Kota]/500</f>
        <v>12</v>
      </c>
      <c r="S251" s="348">
        <f>Table7914[Ret. Parkir Spd Motor]/2000</f>
        <v>0</v>
      </c>
      <c r="T251" s="348">
        <f>Table7914[Ret. Parkir Mobil]/3000</f>
        <v>0</v>
      </c>
      <c r="U251" s="348">
        <f>Table7914[Ret. Mck]/1000</f>
        <v>0</v>
      </c>
    </row>
    <row r="252" spans="1:25">
      <c r="A252" s="3">
        <f t="shared" ref="A252:B252" si="225">A28</f>
        <v>23</v>
      </c>
      <c r="B252" s="4">
        <f t="shared" si="225"/>
        <v>44400</v>
      </c>
      <c r="D252" s="5"/>
      <c r="E252" s="6">
        <v>7500</v>
      </c>
      <c r="F252" s="6"/>
      <c r="G252" s="6">
        <v>5000</v>
      </c>
      <c r="H252" s="6"/>
      <c r="I252" s="6"/>
      <c r="J252" s="6"/>
      <c r="K252" s="6"/>
      <c r="L252" s="16"/>
      <c r="M252" s="16"/>
      <c r="N252" s="17"/>
      <c r="O252" s="345">
        <f>Table7914[Ret. Bus Besar]/2000</f>
        <v>0</v>
      </c>
      <c r="P252" s="345">
        <f>Table7914[Ret. Bus Sedang]/1500</f>
        <v>5</v>
      </c>
      <c r="Q252" s="346">
        <f>Table7914[Ret. Bus Kecil]/1000</f>
        <v>0</v>
      </c>
      <c r="R252" s="347">
        <f>Table7914[Ret. Angkudes/Kota]/500</f>
        <v>10</v>
      </c>
      <c r="S252" s="348">
        <f>Table7914[Ret. Parkir Spd Motor]/2000</f>
        <v>0</v>
      </c>
      <c r="T252" s="348">
        <f>Table7914[Ret. Parkir Mobil]/3000</f>
        <v>0</v>
      </c>
      <c r="U252" s="348">
        <f>Table7914[Ret. Mck]/1000</f>
        <v>0</v>
      </c>
    </row>
    <row r="253" spans="1:25">
      <c r="A253" s="3">
        <f t="shared" ref="A253:B253" si="226">A29</f>
        <v>24</v>
      </c>
      <c r="B253" s="4">
        <f t="shared" si="226"/>
        <v>44401</v>
      </c>
      <c r="D253" s="5"/>
      <c r="E253" s="6">
        <v>9000</v>
      </c>
      <c r="F253" s="6"/>
      <c r="G253" s="6">
        <v>8000</v>
      </c>
      <c r="H253" s="6"/>
      <c r="I253" s="6"/>
      <c r="J253" s="6"/>
      <c r="K253" s="6"/>
      <c r="L253" s="16"/>
      <c r="M253" s="16"/>
      <c r="N253" s="17"/>
      <c r="O253" s="345">
        <f>Table7914[Ret. Bus Besar]/2000</f>
        <v>0</v>
      </c>
      <c r="P253" s="345">
        <f>Table7914[Ret. Bus Sedang]/1500</f>
        <v>6</v>
      </c>
      <c r="Q253" s="346">
        <f>Table7914[Ret. Bus Kecil]/1000</f>
        <v>0</v>
      </c>
      <c r="R253" s="347">
        <f>Table7914[Ret. Angkudes/Kota]/500</f>
        <v>16</v>
      </c>
      <c r="S253" s="348">
        <f>Table7914[Ret. Parkir Spd Motor]/2000</f>
        <v>0</v>
      </c>
      <c r="T253" s="348">
        <f>Table7914[Ret. Parkir Mobil]/3000</f>
        <v>0</v>
      </c>
      <c r="U253" s="348">
        <f>Table7914[Ret. Mck]/1000</f>
        <v>0</v>
      </c>
    </row>
    <row r="254" spans="1:25">
      <c r="A254" s="3">
        <f t="shared" ref="A254:B254" si="227">A30</f>
        <v>25</v>
      </c>
      <c r="B254" s="4">
        <f t="shared" si="227"/>
        <v>44402</v>
      </c>
      <c r="D254" s="5"/>
      <c r="E254" s="6">
        <v>9000</v>
      </c>
      <c r="F254" s="6"/>
      <c r="G254" s="6">
        <v>7000</v>
      </c>
      <c r="H254" s="6"/>
      <c r="I254" s="6"/>
      <c r="J254" s="6"/>
      <c r="K254" s="6"/>
      <c r="L254" s="16"/>
      <c r="M254" s="16"/>
      <c r="N254" s="17"/>
      <c r="O254" s="345">
        <f>Table7914[Ret. Bus Besar]/2000</f>
        <v>0</v>
      </c>
      <c r="P254" s="345">
        <f>Table7914[Ret. Bus Sedang]/1500</f>
        <v>6</v>
      </c>
      <c r="Q254" s="346">
        <f>Table7914[Ret. Bus Kecil]/1000</f>
        <v>0</v>
      </c>
      <c r="R254" s="347">
        <f>Table7914[Ret. Angkudes/Kota]/500</f>
        <v>14</v>
      </c>
      <c r="S254" s="348">
        <f>Table7914[Ret. Parkir Spd Motor]/2000</f>
        <v>0</v>
      </c>
      <c r="T254" s="348">
        <f>Table7914[Ret. Parkir Mobil]/3000</f>
        <v>0</v>
      </c>
      <c r="U254" s="348">
        <f>Table7914[Ret. Mck]/1000</f>
        <v>0</v>
      </c>
    </row>
    <row r="255" spans="1:25">
      <c r="A255" s="3">
        <f t="shared" ref="A255:B255" si="228">A31</f>
        <v>26</v>
      </c>
      <c r="B255" s="4">
        <f t="shared" si="228"/>
        <v>44403</v>
      </c>
      <c r="D255" s="5"/>
      <c r="E255" s="6">
        <v>10500</v>
      </c>
      <c r="F255" s="6"/>
      <c r="G255" s="6">
        <v>8000</v>
      </c>
      <c r="H255" s="6"/>
      <c r="I255" s="6"/>
      <c r="J255" s="6"/>
      <c r="K255" s="6"/>
      <c r="L255" s="16"/>
      <c r="M255" s="16"/>
      <c r="N255" s="17"/>
      <c r="O255" s="345">
        <f>Table7914[Ret. Bus Besar]/2000</f>
        <v>0</v>
      </c>
      <c r="P255" s="345">
        <f>Table7914[Ret. Bus Sedang]/1500</f>
        <v>7</v>
      </c>
      <c r="Q255" s="346">
        <f>Table7914[Ret. Bus Kecil]/1000</f>
        <v>0</v>
      </c>
      <c r="R255" s="347">
        <f>Table7914[Ret. Angkudes/Kota]/500</f>
        <v>16</v>
      </c>
      <c r="S255" s="348">
        <f>Table7914[Ret. Parkir Spd Motor]/2000</f>
        <v>0</v>
      </c>
      <c r="T255" s="348">
        <f>Table7914[Ret. Parkir Mobil]/3000</f>
        <v>0</v>
      </c>
      <c r="U255" s="348">
        <f>Table7914[Ret. Mck]/1000</f>
        <v>0</v>
      </c>
    </row>
    <row r="256" spans="1:25">
      <c r="A256" s="3">
        <f t="shared" ref="A256:B256" si="229">A32</f>
        <v>27</v>
      </c>
      <c r="B256" s="4">
        <f t="shared" si="229"/>
        <v>44404</v>
      </c>
      <c r="D256" s="5"/>
      <c r="E256" s="6">
        <v>10500</v>
      </c>
      <c r="F256" s="6"/>
      <c r="G256" s="6">
        <v>8000</v>
      </c>
      <c r="H256" s="6"/>
      <c r="I256" s="6"/>
      <c r="J256" s="6"/>
      <c r="K256" s="6"/>
      <c r="L256" s="16"/>
      <c r="M256" s="16"/>
      <c r="N256" s="17"/>
      <c r="O256" s="345">
        <f>Table7914[Ret. Bus Besar]/2000</f>
        <v>0</v>
      </c>
      <c r="P256" s="345">
        <f>Table7914[Ret. Bus Sedang]/1500</f>
        <v>7</v>
      </c>
      <c r="Q256" s="346">
        <f>Table7914[Ret. Bus Kecil]/1000</f>
        <v>0</v>
      </c>
      <c r="R256" s="347">
        <f>Table7914[Ret. Angkudes/Kota]/500</f>
        <v>16</v>
      </c>
      <c r="S256" s="348">
        <f>Table7914[Ret. Parkir Spd Motor]/2000</f>
        <v>0</v>
      </c>
      <c r="T256" s="348">
        <f>Table7914[Ret. Parkir Mobil]/3000</f>
        <v>0</v>
      </c>
      <c r="U256" s="348">
        <f>Table7914[Ret. Mck]/1000</f>
        <v>0</v>
      </c>
    </row>
    <row r="257" spans="1:22">
      <c r="A257" s="3">
        <f t="shared" ref="A257:B257" si="230">A33</f>
        <v>28</v>
      </c>
      <c r="B257" s="4">
        <f t="shared" si="230"/>
        <v>44405</v>
      </c>
      <c r="D257" s="5"/>
      <c r="E257" s="6">
        <v>9000</v>
      </c>
      <c r="F257" s="6"/>
      <c r="G257" s="6">
        <v>9000</v>
      </c>
      <c r="H257" s="6"/>
      <c r="I257" s="6"/>
      <c r="J257" s="6"/>
      <c r="K257" s="6"/>
      <c r="L257" s="16"/>
      <c r="M257" s="16"/>
      <c r="N257" s="17"/>
      <c r="O257" s="345">
        <f>Table7914[Ret. Bus Besar]/2000</f>
        <v>0</v>
      </c>
      <c r="P257" s="345">
        <f>Table7914[Ret. Bus Sedang]/1500</f>
        <v>6</v>
      </c>
      <c r="Q257" s="346">
        <f>Table7914[Ret. Bus Kecil]/1000</f>
        <v>0</v>
      </c>
      <c r="R257" s="347">
        <f>Table7914[Ret. Angkudes/Kota]/500</f>
        <v>18</v>
      </c>
      <c r="S257" s="348">
        <f>Table7914[Ret. Parkir Spd Motor]/2000</f>
        <v>0</v>
      </c>
      <c r="T257" s="348">
        <f>Table7914[Ret. Parkir Mobil]/3000</f>
        <v>0</v>
      </c>
      <c r="U257" s="348">
        <f>Table7914[Ret. Mck]/1000</f>
        <v>0</v>
      </c>
    </row>
    <row r="258" spans="1:22">
      <c r="A258" s="3">
        <f t="shared" ref="A258:B258" si="231">A34</f>
        <v>29</v>
      </c>
      <c r="B258" s="4">
        <f t="shared" si="231"/>
        <v>44406</v>
      </c>
      <c r="D258" s="5"/>
      <c r="E258" s="6">
        <v>7500</v>
      </c>
      <c r="F258" s="6"/>
      <c r="G258" s="6">
        <v>8000</v>
      </c>
      <c r="H258" s="6"/>
      <c r="I258" s="6"/>
      <c r="J258" s="6"/>
      <c r="K258" s="6"/>
      <c r="L258" s="16"/>
      <c r="M258" s="16"/>
      <c r="N258" s="17"/>
      <c r="O258" s="345">
        <f>Table7914[Ret. Bus Besar]/2000</f>
        <v>0</v>
      </c>
      <c r="P258" s="345">
        <f>Table7914[Ret. Bus Sedang]/1500</f>
        <v>5</v>
      </c>
      <c r="Q258" s="346">
        <f>Table7914[Ret. Bus Kecil]/1000</f>
        <v>0</v>
      </c>
      <c r="R258" s="347">
        <f>Table7914[Ret. Angkudes/Kota]/500</f>
        <v>16</v>
      </c>
      <c r="S258" s="348">
        <f>Table7914[Ret. Parkir Spd Motor]/2000</f>
        <v>0</v>
      </c>
      <c r="T258" s="348">
        <f>Table7914[Ret. Parkir Mobil]/3000</f>
        <v>0</v>
      </c>
      <c r="U258" s="348">
        <f>Table7914[Ret. Mck]/1000</f>
        <v>0</v>
      </c>
    </row>
    <row r="259" spans="1:22">
      <c r="A259" s="3">
        <f t="shared" ref="A259:B260" si="232">A35</f>
        <v>30</v>
      </c>
      <c r="B259" s="4">
        <f t="shared" si="232"/>
        <v>44407</v>
      </c>
      <c r="D259" s="9"/>
      <c r="E259" s="10">
        <v>7500</v>
      </c>
      <c r="F259" s="10"/>
      <c r="G259" s="10">
        <v>5000</v>
      </c>
      <c r="H259" s="10"/>
      <c r="I259" s="10"/>
      <c r="J259" s="10"/>
      <c r="K259" s="10"/>
      <c r="L259" s="20"/>
      <c r="M259" s="20"/>
      <c r="N259" s="21"/>
      <c r="O259" s="345">
        <f>Table7914[Ret. Bus Besar]/2000</f>
        <v>0</v>
      </c>
      <c r="P259" s="345">
        <f>Table7914[Ret. Bus Sedang]/1500</f>
        <v>5</v>
      </c>
      <c r="Q259" s="346">
        <f>Table7914[Ret. Bus Kecil]/1000</f>
        <v>0</v>
      </c>
      <c r="R259" s="347">
        <f>Table7914[Ret. Angkudes/Kota]/500</f>
        <v>10</v>
      </c>
      <c r="S259" s="348">
        <f>Table7914[Ret. Parkir Spd Motor]/2000</f>
        <v>0</v>
      </c>
      <c r="T259" s="348">
        <f>Table7914[Ret. Parkir Mobil]/3000</f>
        <v>0</v>
      </c>
      <c r="U259" s="348">
        <f>Table7914[Ret. Mck]/1000</f>
        <v>0</v>
      </c>
    </row>
    <row r="260" spans="1:22">
      <c r="A260" s="3">
        <f t="shared" ref="A260" si="233">A36</f>
        <v>31</v>
      </c>
      <c r="B260" s="4">
        <f t="shared" si="232"/>
        <v>44408</v>
      </c>
      <c r="D260" s="5"/>
      <c r="E260" s="6">
        <v>7500</v>
      </c>
      <c r="F260" s="6"/>
      <c r="G260" s="6">
        <v>6000</v>
      </c>
      <c r="H260" s="6"/>
      <c r="I260" s="6"/>
      <c r="J260" s="6"/>
      <c r="K260" s="6"/>
      <c r="L260" s="16"/>
      <c r="M260" s="16"/>
      <c r="N260" s="17"/>
      <c r="O260" s="345">
        <f>Table7914[Ret. Bus Besar]/2000</f>
        <v>0</v>
      </c>
      <c r="P260" s="345">
        <f>Table7914[Ret. Bus Sedang]/1500</f>
        <v>5</v>
      </c>
      <c r="Q260" s="346">
        <f>Table7914[Ret. Bus Kecil]/1000</f>
        <v>0</v>
      </c>
      <c r="R260" s="347">
        <f>Table7914[Ret. Angkudes/Kota]/500</f>
        <v>12</v>
      </c>
      <c r="S260" s="348">
        <f>Table7914[Ret. Parkir Spd Motor]/2000</f>
        <v>0</v>
      </c>
      <c r="T260" s="348">
        <f>Table7914[Ret. Parkir Mobil]/3000</f>
        <v>0</v>
      </c>
      <c r="U260" s="348">
        <f>Table7914[Ret. Mck]/1000</f>
        <v>0</v>
      </c>
    </row>
    <row r="261" spans="1:22">
      <c r="A261" s="404" t="s">
        <v>9</v>
      </c>
      <c r="B261" s="405"/>
      <c r="C261" s="11"/>
      <c r="D261" s="12">
        <f>SUM(D230:D260)</f>
        <v>0</v>
      </c>
      <c r="E261" s="12">
        <f t="shared" ref="E261" si="234">SUM(E230:E260)</f>
        <v>276000</v>
      </c>
      <c r="F261" s="12">
        <f t="shared" ref="F261" si="235">SUM(F230:F260)</f>
        <v>0</v>
      </c>
      <c r="G261" s="12">
        <f t="shared" ref="G261" si="236">SUM(G230:G260)</f>
        <v>228000</v>
      </c>
      <c r="H261" s="12">
        <f t="shared" ref="H261" si="237">SUM(H230:H260)</f>
        <v>0</v>
      </c>
      <c r="I261" s="12">
        <f t="shared" ref="I261" si="238">SUM(I230:I260)</f>
        <v>0</v>
      </c>
      <c r="J261" s="12">
        <f t="shared" ref="J261" si="239">SUM(J230:J260)</f>
        <v>0</v>
      </c>
      <c r="K261" s="12">
        <f t="shared" ref="K261" si="240">SUM(K230:K260)</f>
        <v>0</v>
      </c>
      <c r="L261" s="12">
        <f t="shared" ref="L261" si="241">SUM(L230:L260)</f>
        <v>0</v>
      </c>
      <c r="M261" s="12">
        <f t="shared" ref="M261" si="242">SUM(M230:M260)</f>
        <v>0</v>
      </c>
      <c r="N261" s="12">
        <f t="shared" ref="N261" si="243">SUM(N230:N260)</f>
        <v>0</v>
      </c>
      <c r="O261" s="337">
        <f t="shared" ref="O261" si="244">SUM(O230:O260)</f>
        <v>0</v>
      </c>
      <c r="P261" s="337">
        <f t="shared" ref="P261" si="245">SUM(P230:P260)</f>
        <v>184</v>
      </c>
      <c r="Q261" s="337">
        <f t="shared" ref="Q261" si="246">SUM(Q230:Q260)</f>
        <v>0</v>
      </c>
      <c r="R261" s="337">
        <f t="shared" ref="R261" si="247">SUM(R230:R260)</f>
        <v>456</v>
      </c>
      <c r="S261" s="337">
        <f t="shared" ref="S261" si="248">SUM(S230:S260)</f>
        <v>0</v>
      </c>
      <c r="T261" s="337">
        <f t="shared" ref="T261" si="249">SUM(T230:T260)</f>
        <v>0</v>
      </c>
      <c r="U261" s="337">
        <f t="shared" ref="U261" si="250">SUM(U230:U260)</f>
        <v>0</v>
      </c>
    </row>
    <row r="262" spans="1:22" ht="15.75">
      <c r="A262" s="394" t="s">
        <v>10</v>
      </c>
      <c r="B262" s="394"/>
      <c r="C262" s="394"/>
      <c r="D262" s="394"/>
      <c r="E262" s="394"/>
      <c r="F262" s="394"/>
      <c r="G262" s="394"/>
      <c r="H262" s="394"/>
      <c r="I262" s="394"/>
      <c r="J262" s="394"/>
      <c r="K262" s="394"/>
      <c r="L262" s="394"/>
      <c r="M262" s="394"/>
      <c r="N262" s="394"/>
      <c r="O262" s="394"/>
      <c r="P262" s="394"/>
      <c r="Q262" s="394"/>
      <c r="R262" s="394"/>
      <c r="S262" s="394"/>
      <c r="T262" s="394"/>
      <c r="U262" s="394"/>
    </row>
    <row r="263" spans="1:22" ht="15.75">
      <c r="A263" s="394" t="s">
        <v>40</v>
      </c>
      <c r="B263" s="394"/>
      <c r="C263" s="394"/>
      <c r="D263" s="394"/>
      <c r="E263" s="394"/>
      <c r="F263" s="394"/>
      <c r="G263" s="394"/>
      <c r="H263" s="394"/>
      <c r="I263" s="394"/>
      <c r="J263" s="394"/>
      <c r="K263" s="394"/>
      <c r="L263" s="394"/>
      <c r="M263" s="394"/>
      <c r="N263" s="394"/>
      <c r="O263" s="394"/>
      <c r="P263" s="394"/>
      <c r="Q263" s="394"/>
      <c r="R263" s="394"/>
      <c r="S263" s="394"/>
      <c r="T263" s="394"/>
      <c r="U263" s="394"/>
    </row>
    <row r="264" spans="1:22" ht="15.75">
      <c r="A264" s="396" t="s">
        <v>85</v>
      </c>
      <c r="B264" s="396"/>
      <c r="C264" s="396"/>
      <c r="D264" s="396"/>
      <c r="E264" s="396"/>
      <c r="F264" s="396"/>
      <c r="G264" s="396"/>
      <c r="H264" s="396"/>
      <c r="I264" s="396"/>
      <c r="J264" s="396"/>
      <c r="K264" s="396"/>
      <c r="L264" s="396"/>
      <c r="M264" s="396"/>
      <c r="N264" s="396"/>
      <c r="O264" s="396"/>
      <c r="P264" s="396"/>
      <c r="Q264" s="396"/>
      <c r="R264" s="396"/>
      <c r="S264" s="396"/>
      <c r="T264" s="396"/>
      <c r="U264" s="396"/>
    </row>
    <row r="265" spans="1:22" ht="63.75" customHeight="1">
      <c r="A265" s="406" t="s">
        <v>13</v>
      </c>
      <c r="B265" s="406" t="s">
        <v>14</v>
      </c>
      <c r="C265" s="397" t="s">
        <v>86</v>
      </c>
      <c r="D265" s="398"/>
      <c r="E265" s="398"/>
      <c r="F265" s="398"/>
      <c r="G265" s="398"/>
      <c r="H265" s="399" t="s">
        <v>87</v>
      </c>
      <c r="I265" s="400"/>
      <c r="J265" s="401"/>
      <c r="K265" s="13" t="s">
        <v>88</v>
      </c>
      <c r="L265" s="398" t="s">
        <v>88</v>
      </c>
      <c r="M265" s="398"/>
      <c r="N265" s="398"/>
      <c r="O265" s="397" t="s">
        <v>89</v>
      </c>
      <c r="P265" s="397"/>
      <c r="Q265" s="397"/>
      <c r="R265" s="397"/>
      <c r="S265" s="397"/>
      <c r="T265" s="397"/>
      <c r="U265" s="397"/>
    </row>
    <row r="266" spans="1:22" ht="36">
      <c r="A266" s="406"/>
      <c r="B266" s="406"/>
      <c r="C266" s="407" t="s">
        <v>90</v>
      </c>
      <c r="D266" s="2" t="s">
        <v>91</v>
      </c>
      <c r="E266" s="1" t="s">
        <v>92</v>
      </c>
      <c r="F266" s="1" t="s">
        <v>93</v>
      </c>
      <c r="G266" s="1" t="s">
        <v>94</v>
      </c>
      <c r="H266" s="1" t="s">
        <v>95</v>
      </c>
      <c r="I266" s="1" t="s">
        <v>96</v>
      </c>
      <c r="J266" s="1" t="s">
        <v>97</v>
      </c>
      <c r="K266" s="14" t="s">
        <v>98</v>
      </c>
      <c r="L266" s="1" t="s">
        <v>99</v>
      </c>
      <c r="M266" s="1" t="s">
        <v>100</v>
      </c>
      <c r="N266" s="15" t="s">
        <v>54</v>
      </c>
      <c r="O266" s="14" t="s">
        <v>101</v>
      </c>
      <c r="P266" s="14" t="s">
        <v>102</v>
      </c>
      <c r="Q266" s="14" t="s">
        <v>103</v>
      </c>
      <c r="R266" s="14" t="s">
        <v>104</v>
      </c>
      <c r="S266" s="14" t="s">
        <v>105</v>
      </c>
      <c r="T266" s="14" t="s">
        <v>106</v>
      </c>
      <c r="U266" s="14" t="s">
        <v>20</v>
      </c>
    </row>
    <row r="267" spans="1:22">
      <c r="A267" s="3">
        <f>A6</f>
        <v>1</v>
      </c>
      <c r="B267" s="4">
        <f>B6</f>
        <v>44378</v>
      </c>
      <c r="C267" s="407"/>
      <c r="D267" s="5">
        <v>10000</v>
      </c>
      <c r="E267" s="6"/>
      <c r="F267" s="6"/>
      <c r="G267" s="6"/>
      <c r="H267" s="6">
        <v>4000</v>
      </c>
      <c r="I267" s="6">
        <v>9000</v>
      </c>
      <c r="J267" s="6"/>
      <c r="K267" s="6"/>
      <c r="L267" s="16"/>
      <c r="M267" s="16"/>
      <c r="N267" s="17"/>
      <c r="O267" s="345">
        <f>Table7915[Ret. Bus Besar]/2000</f>
        <v>5</v>
      </c>
      <c r="P267" s="345">
        <f>Table7915[Ret. Bus Sedang]/1500</f>
        <v>0</v>
      </c>
      <c r="Q267" s="346">
        <f>Table7915[Ret. Bus Kecil]/1000</f>
        <v>0</v>
      </c>
      <c r="R267" s="347">
        <f>Table7915[Ret. Angkudes/Kota]/500</f>
        <v>0</v>
      </c>
      <c r="S267" s="348">
        <f>Table7915[Ret. Parkir Spd Motor]/2000</f>
        <v>2</v>
      </c>
      <c r="T267" s="348">
        <f>Table7915[Ret. Parkir Mobil]/3000</f>
        <v>3</v>
      </c>
      <c r="U267" s="348">
        <f>Table7915[Ret. Mck]/1000</f>
        <v>0</v>
      </c>
      <c r="V267">
        <v>8000</v>
      </c>
    </row>
    <row r="268" spans="1:22">
      <c r="A268" s="3">
        <f t="shared" ref="A268:B268" si="251">A7</f>
        <v>2</v>
      </c>
      <c r="B268" s="4">
        <f t="shared" si="251"/>
        <v>44379</v>
      </c>
      <c r="D268" s="7">
        <v>10000</v>
      </c>
      <c r="E268" s="8"/>
      <c r="F268" s="8"/>
      <c r="G268" s="8"/>
      <c r="H268" s="8">
        <v>6000</v>
      </c>
      <c r="I268" s="8">
        <v>9000</v>
      </c>
      <c r="J268" s="8"/>
      <c r="K268" s="8"/>
      <c r="L268" s="18"/>
      <c r="M268" s="18"/>
      <c r="N268" s="19"/>
      <c r="O268" s="345">
        <f>Table7915[Ret. Bus Besar]/2000</f>
        <v>5</v>
      </c>
      <c r="P268" s="345">
        <f>Table7915[Ret. Bus Sedang]/1500</f>
        <v>0</v>
      </c>
      <c r="Q268" s="346">
        <f>Table7915[Ret. Bus Kecil]/1000</f>
        <v>0</v>
      </c>
      <c r="R268" s="347">
        <f>Table7915[Ret. Angkudes/Kota]/500</f>
        <v>0</v>
      </c>
      <c r="S268" s="348">
        <f>Table7915[Ret. Parkir Spd Motor]/2000</f>
        <v>3</v>
      </c>
      <c r="T268" s="348">
        <f>Table7915[Ret. Parkir Mobil]/3000</f>
        <v>3</v>
      </c>
      <c r="U268" s="348">
        <f>Table7915[Ret. Mck]/1000</f>
        <v>0</v>
      </c>
      <c r="V268">
        <v>10000</v>
      </c>
    </row>
    <row r="269" spans="1:22">
      <c r="A269" s="3">
        <f t="shared" ref="A269:B269" si="252">A8</f>
        <v>3</v>
      </c>
      <c r="B269" s="4">
        <f t="shared" si="252"/>
        <v>44380</v>
      </c>
      <c r="D269" s="7">
        <v>8000</v>
      </c>
      <c r="E269" s="8"/>
      <c r="F269" s="8"/>
      <c r="G269" s="8"/>
      <c r="H269" s="8">
        <v>4000</v>
      </c>
      <c r="I269" s="8">
        <v>6000</v>
      </c>
      <c r="J269" s="8"/>
      <c r="K269" s="8"/>
      <c r="L269" s="18"/>
      <c r="M269" s="18"/>
      <c r="N269" s="19"/>
      <c r="O269" s="345">
        <f>Table7915[Ret. Bus Besar]/2000</f>
        <v>4</v>
      </c>
      <c r="P269" s="345">
        <f>Table7915[Ret. Bus Sedang]/1500</f>
        <v>0</v>
      </c>
      <c r="Q269" s="346">
        <f>Table7915[Ret. Bus Kecil]/1000</f>
        <v>0</v>
      </c>
      <c r="R269" s="347">
        <f>Table7915[Ret. Angkudes/Kota]/500</f>
        <v>0</v>
      </c>
      <c r="S269" s="348">
        <f>Table7915[Ret. Parkir Spd Motor]/2000</f>
        <v>2</v>
      </c>
      <c r="T269" s="348">
        <f>Table7915[Ret. Parkir Mobil]/3000</f>
        <v>2</v>
      </c>
      <c r="U269" s="348">
        <f>Table7915[Ret. Mck]/1000</f>
        <v>0</v>
      </c>
      <c r="V269">
        <v>8000</v>
      </c>
    </row>
    <row r="270" spans="1:22">
      <c r="A270" s="3">
        <f t="shared" ref="A270:B270" si="253">A9</f>
        <v>4</v>
      </c>
      <c r="B270" s="4">
        <f t="shared" si="253"/>
        <v>44381</v>
      </c>
      <c r="D270" s="7">
        <v>10000</v>
      </c>
      <c r="E270" s="8"/>
      <c r="F270" s="8"/>
      <c r="G270" s="8"/>
      <c r="H270" s="8">
        <v>4000</v>
      </c>
      <c r="I270" s="8">
        <v>6000</v>
      </c>
      <c r="J270" s="8"/>
      <c r="K270" s="8"/>
      <c r="L270" s="18"/>
      <c r="M270" s="18"/>
      <c r="N270" s="19"/>
      <c r="O270" s="345">
        <f>Table7915[Ret. Bus Besar]/2000</f>
        <v>5</v>
      </c>
      <c r="P270" s="345">
        <f>Table7915[Ret. Bus Sedang]/1500</f>
        <v>0</v>
      </c>
      <c r="Q270" s="346">
        <f>Table7915[Ret. Bus Kecil]/1000</f>
        <v>0</v>
      </c>
      <c r="R270" s="347">
        <f>Table7915[Ret. Angkudes/Kota]/500</f>
        <v>0</v>
      </c>
      <c r="S270" s="348">
        <f>Table7915[Ret. Parkir Spd Motor]/2000</f>
        <v>2</v>
      </c>
      <c r="T270" s="348">
        <f>Table7915[Ret. Parkir Mobil]/3000</f>
        <v>2</v>
      </c>
      <c r="U270" s="348">
        <f>Table7915[Ret. Mck]/1000</f>
        <v>0</v>
      </c>
      <c r="V270">
        <v>10000</v>
      </c>
    </row>
    <row r="271" spans="1:22">
      <c r="A271" s="3">
        <f t="shared" ref="A271:B271" si="254">A10</f>
        <v>5</v>
      </c>
      <c r="B271" s="4">
        <f t="shared" si="254"/>
        <v>44382</v>
      </c>
      <c r="D271" s="7">
        <v>8000</v>
      </c>
      <c r="E271" s="8"/>
      <c r="F271" s="8"/>
      <c r="G271" s="8"/>
      <c r="H271" s="8">
        <v>4000</v>
      </c>
      <c r="I271" s="8">
        <v>9000</v>
      </c>
      <c r="J271" s="8"/>
      <c r="K271" s="8"/>
      <c r="L271" s="18"/>
      <c r="M271" s="18"/>
      <c r="N271" s="19"/>
      <c r="O271" s="345">
        <f>Table7915[Ret. Bus Besar]/2000</f>
        <v>4</v>
      </c>
      <c r="P271" s="345">
        <f>Table7915[Ret. Bus Sedang]/1500</f>
        <v>0</v>
      </c>
      <c r="Q271" s="346">
        <f>Table7915[Ret. Bus Kecil]/1000</f>
        <v>0</v>
      </c>
      <c r="R271" s="347">
        <f>Table7915[Ret. Angkudes/Kota]/500</f>
        <v>0</v>
      </c>
      <c r="S271" s="348">
        <f>Table7915[Ret. Parkir Spd Motor]/2000</f>
        <v>2</v>
      </c>
      <c r="T271" s="348">
        <f>Table7915[Ret. Parkir Mobil]/3000</f>
        <v>3</v>
      </c>
      <c r="U271" s="348">
        <f>Table7915[Ret. Mck]/1000</f>
        <v>0</v>
      </c>
      <c r="V271">
        <v>8000</v>
      </c>
    </row>
    <row r="272" spans="1:22">
      <c r="A272" s="3">
        <f t="shared" ref="A272:B272" si="255">A11</f>
        <v>6</v>
      </c>
      <c r="B272" s="4">
        <f t="shared" si="255"/>
        <v>44383</v>
      </c>
      <c r="D272" s="7">
        <v>10000</v>
      </c>
      <c r="E272" s="8"/>
      <c r="F272" s="8"/>
      <c r="G272" s="8"/>
      <c r="H272" s="8">
        <v>6000</v>
      </c>
      <c r="I272" s="8">
        <v>6000</v>
      </c>
      <c r="J272" s="8"/>
      <c r="K272" s="8"/>
      <c r="L272" s="18"/>
      <c r="M272" s="18"/>
      <c r="N272" s="19"/>
      <c r="O272" s="345">
        <f>Table7915[Ret. Bus Besar]/2000</f>
        <v>5</v>
      </c>
      <c r="P272" s="345">
        <f>Table7915[Ret. Bus Sedang]/1500</f>
        <v>0</v>
      </c>
      <c r="Q272" s="346">
        <f>Table7915[Ret. Bus Kecil]/1000</f>
        <v>0</v>
      </c>
      <c r="R272" s="347">
        <f>Table7915[Ret. Angkudes/Kota]/500</f>
        <v>0</v>
      </c>
      <c r="S272" s="348">
        <f>Table7915[Ret. Parkir Spd Motor]/2000</f>
        <v>3</v>
      </c>
      <c r="T272" s="348">
        <f>Table7915[Ret. Parkir Mobil]/3000</f>
        <v>2</v>
      </c>
      <c r="U272" s="348">
        <f>Table7915[Ret. Mck]/1000</f>
        <v>0</v>
      </c>
      <c r="V272">
        <v>10000</v>
      </c>
    </row>
    <row r="273" spans="1:22">
      <c r="A273" s="3">
        <f t="shared" ref="A273:B273" si="256">A12</f>
        <v>7</v>
      </c>
      <c r="B273" s="4">
        <f t="shared" si="256"/>
        <v>44384</v>
      </c>
      <c r="D273" s="7">
        <v>10000</v>
      </c>
      <c r="E273" s="8"/>
      <c r="F273" s="8"/>
      <c r="G273" s="8"/>
      <c r="H273" s="8">
        <v>4000</v>
      </c>
      <c r="I273" s="8">
        <v>9000</v>
      </c>
      <c r="J273" s="8"/>
      <c r="K273" s="8"/>
      <c r="L273" s="18"/>
      <c r="M273" s="18"/>
      <c r="N273" s="19"/>
      <c r="O273" s="345">
        <f>Table7915[Ret. Bus Besar]/2000</f>
        <v>5</v>
      </c>
      <c r="P273" s="345">
        <f>Table7915[Ret. Bus Sedang]/1500</f>
        <v>0</v>
      </c>
      <c r="Q273" s="346">
        <f>Table7915[Ret. Bus Kecil]/1000</f>
        <v>0</v>
      </c>
      <c r="R273" s="347">
        <f>Table7915[Ret. Angkudes/Kota]/500</f>
        <v>0</v>
      </c>
      <c r="S273" s="348">
        <f>Table7915[Ret. Parkir Spd Motor]/2000</f>
        <v>2</v>
      </c>
      <c r="T273" s="348">
        <f>Table7915[Ret. Parkir Mobil]/3000</f>
        <v>3</v>
      </c>
      <c r="U273" s="348">
        <f>Table7915[Ret. Mck]/1000</f>
        <v>0</v>
      </c>
      <c r="V273">
        <v>8000</v>
      </c>
    </row>
    <row r="274" spans="1:22">
      <c r="A274" s="3">
        <f t="shared" ref="A274:B274" si="257">A13</f>
        <v>8</v>
      </c>
      <c r="B274" s="4">
        <f t="shared" si="257"/>
        <v>44385</v>
      </c>
      <c r="D274" s="7">
        <v>10000</v>
      </c>
      <c r="E274" s="8"/>
      <c r="F274" s="8"/>
      <c r="G274" s="8"/>
      <c r="H274" s="8">
        <v>4000</v>
      </c>
      <c r="I274" s="8">
        <v>9000</v>
      </c>
      <c r="J274" s="8"/>
      <c r="K274" s="8"/>
      <c r="L274" s="18"/>
      <c r="M274" s="18"/>
      <c r="N274" s="19"/>
      <c r="O274" s="345">
        <f>Table7915[Ret. Bus Besar]/2000</f>
        <v>5</v>
      </c>
      <c r="P274" s="345">
        <f>Table7915[Ret. Bus Sedang]/1500</f>
        <v>0</v>
      </c>
      <c r="Q274" s="346">
        <f>Table7915[Ret. Bus Kecil]/1000</f>
        <v>0</v>
      </c>
      <c r="R274" s="347">
        <f>Table7915[Ret. Angkudes/Kota]/500</f>
        <v>0</v>
      </c>
      <c r="S274" s="348">
        <f>Table7915[Ret. Parkir Spd Motor]/2000</f>
        <v>2</v>
      </c>
      <c r="T274" s="348">
        <f>Table7915[Ret. Parkir Mobil]/3000</f>
        <v>3</v>
      </c>
      <c r="U274" s="348">
        <f>Table7915[Ret. Mck]/1000</f>
        <v>0</v>
      </c>
      <c r="V274">
        <v>8000</v>
      </c>
    </row>
    <row r="275" spans="1:22">
      <c r="A275" s="3">
        <f t="shared" ref="A275:B275" si="258">A14</f>
        <v>9</v>
      </c>
      <c r="B275" s="4">
        <f t="shared" si="258"/>
        <v>44386</v>
      </c>
      <c r="D275" s="7">
        <v>8000</v>
      </c>
      <c r="E275" s="8"/>
      <c r="F275" s="8"/>
      <c r="G275" s="8"/>
      <c r="H275" s="8">
        <v>4000</v>
      </c>
      <c r="I275" s="8">
        <v>9000</v>
      </c>
      <c r="J275" s="8"/>
      <c r="K275" s="8"/>
      <c r="L275" s="18"/>
      <c r="M275" s="18"/>
      <c r="N275" s="19"/>
      <c r="O275" s="345">
        <f>Table7915[Ret. Bus Besar]/2000</f>
        <v>4</v>
      </c>
      <c r="P275" s="345">
        <f>Table7915[Ret. Bus Sedang]/1500</f>
        <v>0</v>
      </c>
      <c r="Q275" s="346">
        <f>Table7915[Ret. Bus Kecil]/1000</f>
        <v>0</v>
      </c>
      <c r="R275" s="347">
        <f>Table7915[Ret. Angkudes/Kota]/500</f>
        <v>0</v>
      </c>
      <c r="S275" s="348">
        <f>Table7915[Ret. Parkir Spd Motor]/2000</f>
        <v>2</v>
      </c>
      <c r="T275" s="348">
        <f>Table7915[Ret. Parkir Mobil]/3000</f>
        <v>3</v>
      </c>
      <c r="U275" s="348">
        <f>Table7915[Ret. Mck]/1000</f>
        <v>0</v>
      </c>
      <c r="V275">
        <v>10000</v>
      </c>
    </row>
    <row r="276" spans="1:22">
      <c r="A276" s="3">
        <f t="shared" ref="A276:B276" si="259">A15</f>
        <v>10</v>
      </c>
      <c r="B276" s="4">
        <f t="shared" si="259"/>
        <v>44387</v>
      </c>
      <c r="D276" s="5">
        <v>8000</v>
      </c>
      <c r="E276" s="6"/>
      <c r="F276" s="6"/>
      <c r="G276" s="6"/>
      <c r="H276" s="6">
        <v>6000</v>
      </c>
      <c r="I276" s="6">
        <v>6000</v>
      </c>
      <c r="J276" s="6"/>
      <c r="K276" s="6"/>
      <c r="L276" s="16"/>
      <c r="M276" s="16"/>
      <c r="N276" s="17"/>
      <c r="O276" s="345">
        <f>Table7915[Ret. Bus Besar]/2000</f>
        <v>4</v>
      </c>
      <c r="P276" s="345">
        <f>Table7915[Ret. Bus Sedang]/1500</f>
        <v>0</v>
      </c>
      <c r="Q276" s="346">
        <f>Table7915[Ret. Bus Kecil]/1000</f>
        <v>0</v>
      </c>
      <c r="R276" s="347">
        <f>Table7915[Ret. Angkudes/Kota]/500</f>
        <v>0</v>
      </c>
      <c r="S276" s="348">
        <f>Table7915[Ret. Parkir Spd Motor]/2000</f>
        <v>3</v>
      </c>
      <c r="T276" s="348">
        <f>Table7915[Ret. Parkir Mobil]/3000</f>
        <v>2</v>
      </c>
      <c r="U276" s="348">
        <f>Table7915[Ret. Mck]/1000</f>
        <v>0</v>
      </c>
      <c r="V276">
        <v>8000</v>
      </c>
    </row>
    <row r="277" spans="1:22">
      <c r="A277" s="3">
        <f t="shared" ref="A277:B277" si="260">A16</f>
        <v>11</v>
      </c>
      <c r="B277" s="4">
        <f t="shared" si="260"/>
        <v>44388</v>
      </c>
      <c r="D277" s="5">
        <v>10000</v>
      </c>
      <c r="E277" s="6"/>
      <c r="F277" s="6"/>
      <c r="G277" s="6"/>
      <c r="H277" s="6">
        <v>4000</v>
      </c>
      <c r="I277" s="6">
        <v>9000</v>
      </c>
      <c r="J277" s="6"/>
      <c r="K277" s="6"/>
      <c r="L277" s="16"/>
      <c r="M277" s="16"/>
      <c r="N277" s="17"/>
      <c r="O277" s="345">
        <f>Table7915[Ret. Bus Besar]/2000</f>
        <v>5</v>
      </c>
      <c r="P277" s="345">
        <f>Table7915[Ret. Bus Sedang]/1500</f>
        <v>0</v>
      </c>
      <c r="Q277" s="346">
        <f>Table7915[Ret. Bus Kecil]/1000</f>
        <v>0</v>
      </c>
      <c r="R277" s="347">
        <f>Table7915[Ret. Angkudes/Kota]/500</f>
        <v>0</v>
      </c>
      <c r="S277" s="348">
        <f>Table7915[Ret. Parkir Spd Motor]/2000</f>
        <v>2</v>
      </c>
      <c r="T277" s="348">
        <f>Table7915[Ret. Parkir Mobil]/3000</f>
        <v>3</v>
      </c>
      <c r="U277" s="348">
        <f>Table7915[Ret. Mck]/1000</f>
        <v>0</v>
      </c>
      <c r="V277">
        <v>10000</v>
      </c>
    </row>
    <row r="278" spans="1:22">
      <c r="A278" s="3">
        <f t="shared" ref="A278:B278" si="261">A17</f>
        <v>12</v>
      </c>
      <c r="B278" s="4">
        <f t="shared" si="261"/>
        <v>44389</v>
      </c>
      <c r="D278" s="5">
        <v>8000</v>
      </c>
      <c r="E278" s="6"/>
      <c r="F278" s="6"/>
      <c r="G278" s="6"/>
      <c r="H278" s="6">
        <v>4000</v>
      </c>
      <c r="I278" s="6">
        <v>9000</v>
      </c>
      <c r="J278" s="6"/>
      <c r="K278" s="6"/>
      <c r="L278" s="16"/>
      <c r="M278" s="16"/>
      <c r="N278" s="17"/>
      <c r="O278" s="345">
        <f>Table7915[Ret. Bus Besar]/2000</f>
        <v>4</v>
      </c>
      <c r="P278" s="345">
        <f>Table7915[Ret. Bus Sedang]/1500</f>
        <v>0</v>
      </c>
      <c r="Q278" s="346">
        <f>Table7915[Ret. Bus Kecil]/1000</f>
        <v>0</v>
      </c>
      <c r="R278" s="347">
        <f>Table7915[Ret. Angkudes/Kota]/500</f>
        <v>0</v>
      </c>
      <c r="S278" s="348">
        <f>Table7915[Ret. Parkir Spd Motor]/2000</f>
        <v>2</v>
      </c>
      <c r="T278" s="348">
        <f>Table7915[Ret. Parkir Mobil]/3000</f>
        <v>3</v>
      </c>
      <c r="U278" s="348">
        <f>Table7915[Ret. Mck]/1000</f>
        <v>0</v>
      </c>
      <c r="V278">
        <v>8000</v>
      </c>
    </row>
    <row r="279" spans="1:22">
      <c r="A279" s="3">
        <f t="shared" ref="A279:B279" si="262">A18</f>
        <v>13</v>
      </c>
      <c r="B279" s="4">
        <f t="shared" si="262"/>
        <v>44390</v>
      </c>
      <c r="D279" s="5">
        <v>10000</v>
      </c>
      <c r="E279" s="6"/>
      <c r="F279" s="6"/>
      <c r="G279" s="6"/>
      <c r="H279" s="6">
        <v>6000</v>
      </c>
      <c r="I279" s="6">
        <v>6000</v>
      </c>
      <c r="J279" s="6"/>
      <c r="K279" s="6"/>
      <c r="L279" s="16"/>
      <c r="M279" s="16"/>
      <c r="N279" s="17"/>
      <c r="O279" s="345">
        <f>Table7915[Ret. Bus Besar]/2000</f>
        <v>5</v>
      </c>
      <c r="P279" s="345">
        <f>Table7915[Ret. Bus Sedang]/1500</f>
        <v>0</v>
      </c>
      <c r="Q279" s="346">
        <f>Table7915[Ret. Bus Kecil]/1000</f>
        <v>0</v>
      </c>
      <c r="R279" s="347">
        <f>Table7915[Ret. Angkudes/Kota]/500</f>
        <v>0</v>
      </c>
      <c r="S279" s="348">
        <f>Table7915[Ret. Parkir Spd Motor]/2000</f>
        <v>3</v>
      </c>
      <c r="T279" s="348">
        <f>Table7915[Ret. Parkir Mobil]/3000</f>
        <v>2</v>
      </c>
      <c r="U279" s="348">
        <f>Table7915[Ret. Mck]/1000</f>
        <v>0</v>
      </c>
      <c r="V279">
        <v>10000</v>
      </c>
    </row>
    <row r="280" spans="1:22">
      <c r="A280" s="3">
        <f t="shared" ref="A280:B280" si="263">A19</f>
        <v>14</v>
      </c>
      <c r="B280" s="4">
        <f t="shared" si="263"/>
        <v>44391</v>
      </c>
      <c r="D280" s="5">
        <v>10000</v>
      </c>
      <c r="E280" s="6"/>
      <c r="F280" s="6"/>
      <c r="G280" s="6"/>
      <c r="H280" s="6">
        <v>4000</v>
      </c>
      <c r="I280" s="6">
        <v>9000</v>
      </c>
      <c r="J280" s="6"/>
      <c r="K280" s="6"/>
      <c r="L280" s="16"/>
      <c r="M280" s="16"/>
      <c r="N280" s="17"/>
      <c r="O280" s="345">
        <f>Table7915[Ret. Bus Besar]/2000</f>
        <v>5</v>
      </c>
      <c r="P280" s="345">
        <f>Table7915[Ret. Bus Sedang]/1500</f>
        <v>0</v>
      </c>
      <c r="Q280" s="346">
        <f>Table7915[Ret. Bus Kecil]/1000</f>
        <v>0</v>
      </c>
      <c r="R280" s="347">
        <f>Table7915[Ret. Angkudes/Kota]/500</f>
        <v>0</v>
      </c>
      <c r="S280" s="348">
        <f>Table7915[Ret. Parkir Spd Motor]/2000</f>
        <v>2</v>
      </c>
      <c r="T280" s="348">
        <f>Table7915[Ret. Parkir Mobil]/3000</f>
        <v>3</v>
      </c>
      <c r="U280" s="348">
        <f>Table7915[Ret. Mck]/1000</f>
        <v>0</v>
      </c>
      <c r="V280">
        <v>10000</v>
      </c>
    </row>
    <row r="281" spans="1:22">
      <c r="A281" s="3">
        <f t="shared" ref="A281:B281" si="264">A20</f>
        <v>15</v>
      </c>
      <c r="B281" s="4">
        <f t="shared" si="264"/>
        <v>44392</v>
      </c>
      <c r="D281" s="5">
        <v>10000</v>
      </c>
      <c r="E281" s="6"/>
      <c r="F281" s="6"/>
      <c r="G281" s="6"/>
      <c r="H281" s="6">
        <v>6000</v>
      </c>
      <c r="I281" s="6">
        <v>9000</v>
      </c>
      <c r="J281" s="6"/>
      <c r="K281" s="6"/>
      <c r="L281" s="16"/>
      <c r="M281" s="16"/>
      <c r="N281" s="17"/>
      <c r="O281" s="345">
        <f>Table7915[Ret. Bus Besar]/2000</f>
        <v>5</v>
      </c>
      <c r="P281" s="345">
        <f>Table7915[Ret. Bus Sedang]/1500</f>
        <v>0</v>
      </c>
      <c r="Q281" s="346">
        <f>Table7915[Ret. Bus Kecil]/1000</f>
        <v>0</v>
      </c>
      <c r="R281" s="347">
        <f>Table7915[Ret. Angkudes/Kota]/500</f>
        <v>0</v>
      </c>
      <c r="S281" s="348">
        <f>Table7915[Ret. Parkir Spd Motor]/2000</f>
        <v>3</v>
      </c>
      <c r="T281" s="348">
        <f>Table7915[Ret. Parkir Mobil]/3000</f>
        <v>3</v>
      </c>
      <c r="U281" s="348">
        <f>Table7915[Ret. Mck]/1000</f>
        <v>0</v>
      </c>
      <c r="V281">
        <v>8000</v>
      </c>
    </row>
    <row r="282" spans="1:22">
      <c r="A282" s="3">
        <f t="shared" ref="A282:B282" si="265">A21</f>
        <v>16</v>
      </c>
      <c r="B282" s="4">
        <f t="shared" si="265"/>
        <v>44393</v>
      </c>
      <c r="D282" s="5">
        <v>8000</v>
      </c>
      <c r="E282" s="6"/>
      <c r="F282" s="6"/>
      <c r="G282" s="6"/>
      <c r="H282" s="6">
        <v>4000</v>
      </c>
      <c r="I282" s="6">
        <v>9000</v>
      </c>
      <c r="J282" s="6"/>
      <c r="K282" s="6"/>
      <c r="L282" s="16"/>
      <c r="M282" s="16"/>
      <c r="N282" s="17"/>
      <c r="O282" s="345">
        <f>Table7915[Ret. Bus Besar]/2000</f>
        <v>4</v>
      </c>
      <c r="P282" s="345">
        <f>Table7915[Ret. Bus Sedang]/1500</f>
        <v>0</v>
      </c>
      <c r="Q282" s="346">
        <f>Table7915[Ret. Bus Kecil]/1000</f>
        <v>0</v>
      </c>
      <c r="R282" s="347">
        <f>Table7915[Ret. Angkudes/Kota]/500</f>
        <v>0</v>
      </c>
      <c r="S282" s="348">
        <f>Table7915[Ret. Parkir Spd Motor]/2000</f>
        <v>2</v>
      </c>
      <c r="T282" s="348">
        <f>Table7915[Ret. Parkir Mobil]/3000</f>
        <v>3</v>
      </c>
      <c r="U282" s="348">
        <f>Table7915[Ret. Mck]/1000</f>
        <v>0</v>
      </c>
      <c r="V282">
        <v>10000</v>
      </c>
    </row>
    <row r="283" spans="1:22">
      <c r="A283" s="3">
        <f t="shared" ref="A283:B283" si="266">A22</f>
        <v>17</v>
      </c>
      <c r="B283" s="4">
        <f t="shared" si="266"/>
        <v>44394</v>
      </c>
      <c r="D283" s="5">
        <v>8000</v>
      </c>
      <c r="E283" s="6"/>
      <c r="F283" s="6"/>
      <c r="G283" s="6"/>
      <c r="H283" s="6">
        <v>6000</v>
      </c>
      <c r="I283" s="6">
        <v>6000</v>
      </c>
      <c r="J283" s="6"/>
      <c r="K283" s="6"/>
      <c r="L283" s="16"/>
      <c r="M283" s="16"/>
      <c r="N283" s="17"/>
      <c r="O283" s="345">
        <f>Table7915[Ret. Bus Besar]/2000</f>
        <v>4</v>
      </c>
      <c r="P283" s="345">
        <f>Table7915[Ret. Bus Sedang]/1500</f>
        <v>0</v>
      </c>
      <c r="Q283" s="346">
        <f>Table7915[Ret. Bus Kecil]/1000</f>
        <v>0</v>
      </c>
      <c r="R283" s="347">
        <f>Table7915[Ret. Angkudes/Kota]/500</f>
        <v>0</v>
      </c>
      <c r="S283" s="348">
        <f>Table7915[Ret. Parkir Spd Motor]/2000</f>
        <v>3</v>
      </c>
      <c r="T283" s="348">
        <f>Table7915[Ret. Parkir Mobil]/3000</f>
        <v>2</v>
      </c>
      <c r="U283" s="348">
        <f>Table7915[Ret. Mck]/1000</f>
        <v>0</v>
      </c>
      <c r="V283">
        <v>8000</v>
      </c>
    </row>
    <row r="284" spans="1:22">
      <c r="A284" s="3">
        <f t="shared" ref="A284:B284" si="267">A23</f>
        <v>18</v>
      </c>
      <c r="B284" s="4">
        <f t="shared" si="267"/>
        <v>44395</v>
      </c>
      <c r="D284" s="5">
        <v>8000</v>
      </c>
      <c r="E284" s="6"/>
      <c r="F284" s="6"/>
      <c r="G284" s="6"/>
      <c r="H284" s="6">
        <v>4000</v>
      </c>
      <c r="I284" s="6">
        <v>9000</v>
      </c>
      <c r="J284" s="6"/>
      <c r="K284" s="6"/>
      <c r="L284" s="16"/>
      <c r="M284" s="16"/>
      <c r="N284" s="17"/>
      <c r="O284" s="345">
        <f>Table7915[Ret. Bus Besar]/2000</f>
        <v>4</v>
      </c>
      <c r="P284" s="345">
        <f>Table7915[Ret. Bus Sedang]/1500</f>
        <v>0</v>
      </c>
      <c r="Q284" s="346">
        <f>Table7915[Ret. Bus Kecil]/1000</f>
        <v>0</v>
      </c>
      <c r="R284" s="347">
        <f>Table7915[Ret. Angkudes/Kota]/500</f>
        <v>0</v>
      </c>
      <c r="S284" s="348">
        <f>Table7915[Ret. Parkir Spd Motor]/2000</f>
        <v>2</v>
      </c>
      <c r="T284" s="348">
        <f>Table7915[Ret. Parkir Mobil]/3000</f>
        <v>3</v>
      </c>
      <c r="U284" s="348">
        <f>Table7915[Ret. Mck]/1000</f>
        <v>0</v>
      </c>
      <c r="V284">
        <v>8000</v>
      </c>
    </row>
    <row r="285" spans="1:22">
      <c r="A285" s="3">
        <f t="shared" ref="A285:B285" si="268">A24</f>
        <v>19</v>
      </c>
      <c r="B285" s="4">
        <f t="shared" si="268"/>
        <v>44396</v>
      </c>
      <c r="D285" s="5">
        <v>10000</v>
      </c>
      <c r="E285" s="6"/>
      <c r="F285" s="6"/>
      <c r="G285" s="6"/>
      <c r="H285" s="6">
        <v>4000</v>
      </c>
      <c r="I285" s="6">
        <v>9000</v>
      </c>
      <c r="J285" s="6"/>
      <c r="K285" s="6"/>
      <c r="L285" s="16"/>
      <c r="M285" s="16"/>
      <c r="N285" s="17"/>
      <c r="O285" s="345">
        <f>Table7915[Ret. Bus Besar]/2000</f>
        <v>5</v>
      </c>
      <c r="P285" s="345">
        <f>Table7915[Ret. Bus Sedang]/1500</f>
        <v>0</v>
      </c>
      <c r="Q285" s="346">
        <f>Table7915[Ret. Bus Kecil]/1000</f>
        <v>0</v>
      </c>
      <c r="R285" s="347">
        <f>Table7915[Ret. Angkudes/Kota]/500</f>
        <v>0</v>
      </c>
      <c r="S285" s="348">
        <f>Table7915[Ret. Parkir Spd Motor]/2000</f>
        <v>2</v>
      </c>
      <c r="T285" s="348">
        <f>Table7915[Ret. Parkir Mobil]/3000</f>
        <v>3</v>
      </c>
      <c r="U285" s="348">
        <f>Table7915[Ret. Mck]/1000</f>
        <v>0</v>
      </c>
      <c r="V285">
        <v>10000</v>
      </c>
    </row>
    <row r="286" spans="1:22">
      <c r="A286" s="3">
        <f t="shared" ref="A286:B286" si="269">A25</f>
        <v>20</v>
      </c>
      <c r="B286" s="4">
        <f t="shared" si="269"/>
        <v>44397</v>
      </c>
      <c r="D286" s="5">
        <v>10000</v>
      </c>
      <c r="E286" s="6"/>
      <c r="F286" s="6"/>
      <c r="G286" s="6"/>
      <c r="H286" s="6">
        <v>6000</v>
      </c>
      <c r="I286" s="6">
        <v>6000</v>
      </c>
      <c r="J286" s="6"/>
      <c r="K286" s="6"/>
      <c r="L286" s="16"/>
      <c r="M286" s="16"/>
      <c r="N286" s="17"/>
      <c r="O286" s="345">
        <f>Table7915[Ret. Bus Besar]/2000</f>
        <v>5</v>
      </c>
      <c r="P286" s="345">
        <f>Table7915[Ret. Bus Sedang]/1500</f>
        <v>0</v>
      </c>
      <c r="Q286" s="346">
        <f>Table7915[Ret. Bus Kecil]/1000</f>
        <v>0</v>
      </c>
      <c r="R286" s="347">
        <f>Table7915[Ret. Angkudes/Kota]/500</f>
        <v>0</v>
      </c>
      <c r="S286" s="348">
        <f>Table7915[Ret. Parkir Spd Motor]/2000</f>
        <v>3</v>
      </c>
      <c r="T286" s="348">
        <f>Table7915[Ret. Parkir Mobil]/3000</f>
        <v>2</v>
      </c>
      <c r="U286" s="348">
        <f>Table7915[Ret. Mck]/1000</f>
        <v>0</v>
      </c>
      <c r="V286">
        <v>8000</v>
      </c>
    </row>
    <row r="287" spans="1:22">
      <c r="A287" s="3">
        <f t="shared" ref="A287:B287" si="270">A26</f>
        <v>21</v>
      </c>
      <c r="B287" s="4">
        <f t="shared" si="270"/>
        <v>44398</v>
      </c>
      <c r="D287" s="5">
        <v>8000</v>
      </c>
      <c r="E287" s="6"/>
      <c r="F287" s="6"/>
      <c r="G287" s="6"/>
      <c r="H287" s="6">
        <v>6000</v>
      </c>
      <c r="I287" s="6">
        <v>6000</v>
      </c>
      <c r="J287" s="6"/>
      <c r="K287" s="6"/>
      <c r="L287" s="16"/>
      <c r="M287" s="16"/>
      <c r="N287" s="17"/>
      <c r="O287" s="345">
        <f>Table7915[Ret. Bus Besar]/2000</f>
        <v>4</v>
      </c>
      <c r="P287" s="345">
        <f>Table7915[Ret. Bus Sedang]/1500</f>
        <v>0</v>
      </c>
      <c r="Q287" s="346">
        <f>Table7915[Ret. Bus Kecil]/1000</f>
        <v>0</v>
      </c>
      <c r="R287" s="347">
        <f>Table7915[Ret. Angkudes/Kota]/500</f>
        <v>0</v>
      </c>
      <c r="S287" s="348">
        <f>Table7915[Ret. Parkir Spd Motor]/2000</f>
        <v>3</v>
      </c>
      <c r="T287" s="348">
        <f>Table7915[Ret. Parkir Mobil]/3000</f>
        <v>2</v>
      </c>
      <c r="U287" s="348">
        <f>Table7915[Ret. Mck]/1000</f>
        <v>0</v>
      </c>
      <c r="V287">
        <v>8000</v>
      </c>
    </row>
    <row r="288" spans="1:22">
      <c r="A288" s="3">
        <f t="shared" ref="A288:B288" si="271">A27</f>
        <v>22</v>
      </c>
      <c r="B288" s="4">
        <f t="shared" si="271"/>
        <v>44399</v>
      </c>
      <c r="D288" s="5">
        <v>10000</v>
      </c>
      <c r="E288" s="6"/>
      <c r="F288" s="6"/>
      <c r="G288" s="6"/>
      <c r="H288" s="6">
        <v>4000</v>
      </c>
      <c r="I288" s="6">
        <v>9000</v>
      </c>
      <c r="J288" s="6"/>
      <c r="K288" s="6"/>
      <c r="L288" s="16"/>
      <c r="M288" s="16"/>
      <c r="N288" s="17"/>
      <c r="O288" s="345">
        <f>Table7915[Ret. Bus Besar]/2000</f>
        <v>5</v>
      </c>
      <c r="P288" s="345">
        <f>Table7915[Ret. Bus Sedang]/1500</f>
        <v>0</v>
      </c>
      <c r="Q288" s="346">
        <f>Table7915[Ret. Bus Kecil]/1000</f>
        <v>0</v>
      </c>
      <c r="R288" s="347">
        <f>Table7915[Ret. Angkudes/Kota]/500</f>
        <v>0</v>
      </c>
      <c r="S288" s="348">
        <f>Table7915[Ret. Parkir Spd Motor]/2000</f>
        <v>2</v>
      </c>
      <c r="T288" s="348">
        <f>Table7915[Ret. Parkir Mobil]/3000</f>
        <v>3</v>
      </c>
      <c r="U288" s="348">
        <f>Table7915[Ret. Mck]/1000</f>
        <v>0</v>
      </c>
      <c r="V288">
        <v>10000</v>
      </c>
    </row>
    <row r="289" spans="1:21">
      <c r="A289" s="3">
        <f t="shared" ref="A289:B289" si="272">A28</f>
        <v>23</v>
      </c>
      <c r="B289" s="4">
        <f t="shared" si="272"/>
        <v>44400</v>
      </c>
      <c r="D289" s="5">
        <v>8000</v>
      </c>
      <c r="E289" s="6"/>
      <c r="F289" s="6"/>
      <c r="G289" s="6"/>
      <c r="H289" s="6">
        <v>4000</v>
      </c>
      <c r="I289" s="6">
        <v>9000</v>
      </c>
      <c r="J289" s="6"/>
      <c r="K289" s="6"/>
      <c r="L289" s="16"/>
      <c r="M289" s="16"/>
      <c r="N289" s="17"/>
      <c r="O289" s="345">
        <f>Table7915[Ret. Bus Besar]/2000</f>
        <v>4</v>
      </c>
      <c r="P289" s="345">
        <f>Table7915[Ret. Bus Sedang]/1500</f>
        <v>0</v>
      </c>
      <c r="Q289" s="346">
        <f>Table7915[Ret. Bus Kecil]/1000</f>
        <v>0</v>
      </c>
      <c r="R289" s="347">
        <f>Table7915[Ret. Angkudes/Kota]/500</f>
        <v>0</v>
      </c>
      <c r="S289" s="348">
        <f>Table7915[Ret. Parkir Spd Motor]/2000</f>
        <v>2</v>
      </c>
      <c r="T289" s="348">
        <f>Table7915[Ret. Parkir Mobil]/3000</f>
        <v>3</v>
      </c>
      <c r="U289" s="348">
        <f>Table7915[Ret. Mck]/1000</f>
        <v>0</v>
      </c>
    </row>
    <row r="290" spans="1:21">
      <c r="A290" s="3">
        <f t="shared" ref="A290:B290" si="273">A29</f>
        <v>24</v>
      </c>
      <c r="B290" s="4">
        <f t="shared" si="273"/>
        <v>44401</v>
      </c>
      <c r="D290" s="5">
        <v>8000</v>
      </c>
      <c r="E290" s="6"/>
      <c r="F290" s="6"/>
      <c r="G290" s="6"/>
      <c r="H290" s="6">
        <v>6000</v>
      </c>
      <c r="I290" s="6">
        <v>6000</v>
      </c>
      <c r="J290" s="6"/>
      <c r="K290" s="6"/>
      <c r="L290" s="16"/>
      <c r="M290" s="16"/>
      <c r="N290" s="17"/>
      <c r="O290" s="345">
        <f>Table7915[Ret. Bus Besar]/2000</f>
        <v>4</v>
      </c>
      <c r="P290" s="345">
        <f>Table7915[Ret. Bus Sedang]/1500</f>
        <v>0</v>
      </c>
      <c r="Q290" s="346">
        <f>Table7915[Ret. Bus Kecil]/1000</f>
        <v>0</v>
      </c>
      <c r="R290" s="347">
        <f>Table7915[Ret. Angkudes/Kota]/500</f>
        <v>0</v>
      </c>
      <c r="S290" s="348">
        <f>Table7915[Ret. Parkir Spd Motor]/2000</f>
        <v>3</v>
      </c>
      <c r="T290" s="348">
        <f>Table7915[Ret. Parkir Mobil]/3000</f>
        <v>2</v>
      </c>
      <c r="U290" s="348">
        <f>Table7915[Ret. Mck]/1000</f>
        <v>0</v>
      </c>
    </row>
    <row r="291" spans="1:21">
      <c r="A291" s="3">
        <f t="shared" ref="A291:B291" si="274">A30</f>
        <v>25</v>
      </c>
      <c r="B291" s="4">
        <f t="shared" si="274"/>
        <v>44402</v>
      </c>
      <c r="D291" s="5">
        <v>10000</v>
      </c>
      <c r="E291" s="6"/>
      <c r="F291" s="6"/>
      <c r="G291" s="6"/>
      <c r="H291" s="6">
        <v>4000</v>
      </c>
      <c r="I291" s="6">
        <v>9000</v>
      </c>
      <c r="J291" s="6"/>
      <c r="K291" s="6"/>
      <c r="L291" s="16"/>
      <c r="M291" s="16"/>
      <c r="N291" s="17"/>
      <c r="O291" s="345">
        <f>Table7915[Ret. Bus Besar]/2000</f>
        <v>5</v>
      </c>
      <c r="P291" s="345">
        <f>Table7915[Ret. Bus Sedang]/1500</f>
        <v>0</v>
      </c>
      <c r="Q291" s="346">
        <f>Table7915[Ret. Bus Kecil]/1000</f>
        <v>0</v>
      </c>
      <c r="R291" s="347">
        <f>Table7915[Ret. Angkudes/Kota]/500</f>
        <v>0</v>
      </c>
      <c r="S291" s="348">
        <f>Table7915[Ret. Parkir Spd Motor]/2000</f>
        <v>2</v>
      </c>
      <c r="T291" s="348">
        <f>Table7915[Ret. Parkir Mobil]/3000</f>
        <v>3</v>
      </c>
      <c r="U291" s="348">
        <f>Table7915[Ret. Mck]/1000</f>
        <v>0</v>
      </c>
    </row>
    <row r="292" spans="1:21">
      <c r="A292" s="3">
        <f t="shared" ref="A292:B292" si="275">A31</f>
        <v>26</v>
      </c>
      <c r="B292" s="4">
        <f t="shared" si="275"/>
        <v>44403</v>
      </c>
      <c r="D292" s="5">
        <v>10000</v>
      </c>
      <c r="E292" s="6"/>
      <c r="F292" s="6"/>
      <c r="G292" s="6"/>
      <c r="H292" s="6">
        <v>4000</v>
      </c>
      <c r="I292" s="6">
        <v>6000</v>
      </c>
      <c r="J292" s="6"/>
      <c r="K292" s="6"/>
      <c r="L292" s="16"/>
      <c r="M292" s="16"/>
      <c r="N292" s="17"/>
      <c r="O292" s="345">
        <f>Table7915[Ret. Bus Besar]/2000</f>
        <v>5</v>
      </c>
      <c r="P292" s="345">
        <f>Table7915[Ret. Bus Sedang]/1500</f>
        <v>0</v>
      </c>
      <c r="Q292" s="346">
        <f>Table7915[Ret. Bus Kecil]/1000</f>
        <v>0</v>
      </c>
      <c r="R292" s="347">
        <f>Table7915[Ret. Angkudes/Kota]/500</f>
        <v>0</v>
      </c>
      <c r="S292" s="348">
        <f>Table7915[Ret. Parkir Spd Motor]/2000</f>
        <v>2</v>
      </c>
      <c r="T292" s="348">
        <f>Table7915[Ret. Parkir Mobil]/3000</f>
        <v>2</v>
      </c>
      <c r="U292" s="348">
        <f>Table7915[Ret. Mck]/1000</f>
        <v>0</v>
      </c>
    </row>
    <row r="293" spans="1:21">
      <c r="A293" s="3">
        <f t="shared" ref="A293:B293" si="276">A32</f>
        <v>27</v>
      </c>
      <c r="B293" s="4">
        <f t="shared" si="276"/>
        <v>44404</v>
      </c>
      <c r="D293" s="5">
        <v>8000</v>
      </c>
      <c r="E293" s="6"/>
      <c r="F293" s="6"/>
      <c r="G293" s="6"/>
      <c r="H293" s="6">
        <v>4000</v>
      </c>
      <c r="I293" s="6">
        <v>9000</v>
      </c>
      <c r="J293" s="6"/>
      <c r="K293" s="6"/>
      <c r="L293" s="16"/>
      <c r="M293" s="16"/>
      <c r="N293" s="17">
        <v>810000</v>
      </c>
      <c r="O293" s="345">
        <f>Table7915[Ret. Bus Besar]/2000</f>
        <v>4</v>
      </c>
      <c r="P293" s="345">
        <f>Table7915[Ret. Bus Sedang]/1500</f>
        <v>0</v>
      </c>
      <c r="Q293" s="346">
        <f>Table7915[Ret. Bus Kecil]/1000</f>
        <v>0</v>
      </c>
      <c r="R293" s="347">
        <f>Table7915[Ret. Angkudes/Kota]/500</f>
        <v>0</v>
      </c>
      <c r="S293" s="348">
        <f>Table7915[Ret. Parkir Spd Motor]/2000</f>
        <v>2</v>
      </c>
      <c r="T293" s="348">
        <f>Table7915[Ret. Parkir Mobil]/3000</f>
        <v>3</v>
      </c>
      <c r="U293" s="348">
        <f>Table7915[Ret. Mck]/1000</f>
        <v>0</v>
      </c>
    </row>
    <row r="294" spans="1:21">
      <c r="A294" s="3">
        <f t="shared" ref="A294:B294" si="277">A33</f>
        <v>28</v>
      </c>
      <c r="B294" s="4">
        <f t="shared" si="277"/>
        <v>44405</v>
      </c>
      <c r="D294" s="5">
        <v>10000</v>
      </c>
      <c r="E294" s="6"/>
      <c r="F294" s="6"/>
      <c r="G294" s="6"/>
      <c r="H294" s="6">
        <v>6000</v>
      </c>
      <c r="I294" s="6">
        <v>6000</v>
      </c>
      <c r="J294" s="6">
        <v>70000</v>
      </c>
      <c r="K294" s="6"/>
      <c r="L294" s="16"/>
      <c r="M294" s="16">
        <v>270000</v>
      </c>
      <c r="N294" s="17"/>
      <c r="O294" s="345">
        <f>Table7915[Ret. Bus Besar]/2000</f>
        <v>5</v>
      </c>
      <c r="P294" s="345">
        <f>Table7915[Ret. Bus Sedang]/1500</f>
        <v>0</v>
      </c>
      <c r="Q294" s="346">
        <f>Table7915[Ret. Bus Kecil]/1000</f>
        <v>0</v>
      </c>
      <c r="R294" s="347">
        <f>Table7915[Ret. Angkudes/Kota]/500</f>
        <v>0</v>
      </c>
      <c r="S294" s="348">
        <f>Table7915[Ret. Parkir Spd Motor]/2000</f>
        <v>3</v>
      </c>
      <c r="T294" s="348">
        <f>Table7915[Ret. Parkir Mobil]/3000</f>
        <v>2</v>
      </c>
      <c r="U294" s="348">
        <f>Table7915[Ret. Mck]/1000</f>
        <v>70</v>
      </c>
    </row>
    <row r="295" spans="1:21">
      <c r="A295" s="3">
        <f t="shared" ref="A295:B295" si="278">A34</f>
        <v>29</v>
      </c>
      <c r="B295" s="4">
        <f t="shared" si="278"/>
        <v>44406</v>
      </c>
      <c r="D295" s="5">
        <v>8000</v>
      </c>
      <c r="E295" s="6"/>
      <c r="F295" s="6"/>
      <c r="G295" s="6"/>
      <c r="H295" s="6">
        <v>4000</v>
      </c>
      <c r="I295" s="6">
        <v>9000</v>
      </c>
      <c r="J295" s="6"/>
      <c r="K295" s="6"/>
      <c r="L295" s="16"/>
      <c r="M295" s="16"/>
      <c r="N295" s="17"/>
      <c r="O295" s="345">
        <f>Table7915[Ret. Bus Besar]/2000</f>
        <v>4</v>
      </c>
      <c r="P295" s="345">
        <f>Table7915[Ret. Bus Sedang]/1500</f>
        <v>0</v>
      </c>
      <c r="Q295" s="346">
        <f>Table7915[Ret. Bus Kecil]/1000</f>
        <v>0</v>
      </c>
      <c r="R295" s="347">
        <f>Table7915[Ret. Angkudes/Kota]/500</f>
        <v>0</v>
      </c>
      <c r="S295" s="348">
        <f>Table7915[Ret. Parkir Spd Motor]/2000</f>
        <v>2</v>
      </c>
      <c r="T295" s="348">
        <f>Table7915[Ret. Parkir Mobil]/3000</f>
        <v>3</v>
      </c>
      <c r="U295" s="348">
        <f>Table7915[Ret. Mck]/1000</f>
        <v>0</v>
      </c>
    </row>
    <row r="296" spans="1:21">
      <c r="A296" s="3">
        <f t="shared" ref="A296:B297" si="279">A35</f>
        <v>30</v>
      </c>
      <c r="B296" s="4">
        <f t="shared" si="279"/>
        <v>44407</v>
      </c>
      <c r="D296" s="9">
        <v>8000</v>
      </c>
      <c r="E296" s="10"/>
      <c r="F296" s="10"/>
      <c r="G296" s="10"/>
      <c r="H296" s="10">
        <v>6000</v>
      </c>
      <c r="I296" s="10">
        <v>6000</v>
      </c>
      <c r="J296" s="10"/>
      <c r="K296" s="10"/>
      <c r="L296" s="20"/>
      <c r="M296" s="20"/>
      <c r="N296" s="21"/>
      <c r="O296" s="345">
        <f>Table7915[Ret. Bus Besar]/2000</f>
        <v>4</v>
      </c>
      <c r="P296" s="345">
        <f>Table7915[Ret. Bus Sedang]/1500</f>
        <v>0</v>
      </c>
      <c r="Q296" s="346">
        <f>Table7915[Ret. Bus Kecil]/1000</f>
        <v>0</v>
      </c>
      <c r="R296" s="347">
        <f>Table7915[Ret. Angkudes/Kota]/500</f>
        <v>0</v>
      </c>
      <c r="S296" s="348">
        <f>Table7915[Ret. Parkir Spd Motor]/2000</f>
        <v>3</v>
      </c>
      <c r="T296" s="348">
        <f>Table7915[Ret. Parkir Mobil]/3000</f>
        <v>2</v>
      </c>
      <c r="U296" s="348">
        <f>Table7915[Ret. Mck]/1000</f>
        <v>0</v>
      </c>
    </row>
    <row r="297" spans="1:21">
      <c r="A297" s="3">
        <f t="shared" ref="A297" si="280">A36</f>
        <v>31</v>
      </c>
      <c r="B297" s="4">
        <f t="shared" si="279"/>
        <v>44408</v>
      </c>
      <c r="D297" s="5">
        <v>10000</v>
      </c>
      <c r="E297" s="6"/>
      <c r="F297" s="6"/>
      <c r="G297" s="6"/>
      <c r="H297" s="6">
        <v>6000</v>
      </c>
      <c r="I297" s="6">
        <v>9000</v>
      </c>
      <c r="J297" s="6"/>
      <c r="K297" s="6"/>
      <c r="L297" s="16"/>
      <c r="M297" s="16"/>
      <c r="N297" s="17"/>
      <c r="O297" s="345">
        <f>Table7915[Ret. Bus Besar]/2000</f>
        <v>5</v>
      </c>
      <c r="P297" s="345">
        <f>Table7915[Ret. Bus Sedang]/1500</f>
        <v>0</v>
      </c>
      <c r="Q297" s="346">
        <f>Table7915[Ret. Bus Kecil]/1000</f>
        <v>0</v>
      </c>
      <c r="R297" s="347">
        <f>Table7915[Ret. Angkudes/Kota]/500</f>
        <v>0</v>
      </c>
      <c r="S297" s="348">
        <f>Table7915[Ret. Parkir Spd Motor]/2000</f>
        <v>3</v>
      </c>
      <c r="T297" s="348">
        <f>Table7915[Ret. Parkir Mobil]/3000</f>
        <v>3</v>
      </c>
      <c r="U297" s="348">
        <f>Table7915[Ret. Mck]/1000</f>
        <v>0</v>
      </c>
    </row>
    <row r="298" spans="1:21">
      <c r="A298" s="404" t="s">
        <v>9</v>
      </c>
      <c r="B298" s="405"/>
      <c r="C298" s="11"/>
      <c r="D298" s="12">
        <f t="shared" ref="D298:N298" si="281">SUM(D267:D297)</f>
        <v>282000</v>
      </c>
      <c r="E298" s="12">
        <f t="shared" si="281"/>
        <v>0</v>
      </c>
      <c r="F298" s="12">
        <f t="shared" si="281"/>
        <v>0</v>
      </c>
      <c r="G298" s="12">
        <f t="shared" si="281"/>
        <v>0</v>
      </c>
      <c r="H298" s="12">
        <f t="shared" si="281"/>
        <v>148000</v>
      </c>
      <c r="I298" s="12">
        <f t="shared" si="281"/>
        <v>243000</v>
      </c>
      <c r="J298" s="12">
        <f t="shared" si="281"/>
        <v>70000</v>
      </c>
      <c r="K298" s="12">
        <f t="shared" si="281"/>
        <v>0</v>
      </c>
      <c r="L298" s="12">
        <f t="shared" si="281"/>
        <v>0</v>
      </c>
      <c r="M298" s="12">
        <f t="shared" si="281"/>
        <v>270000</v>
      </c>
      <c r="N298" s="12">
        <f t="shared" si="281"/>
        <v>810000</v>
      </c>
      <c r="O298" s="337">
        <f t="shared" ref="O298" si="282">SUM(O267:O297)</f>
        <v>141</v>
      </c>
      <c r="P298" s="337">
        <f t="shared" ref="P298" si="283">SUM(P267:P297)</f>
        <v>0</v>
      </c>
      <c r="Q298" s="337">
        <f t="shared" ref="Q298" si="284">SUM(Q267:Q297)</f>
        <v>0</v>
      </c>
      <c r="R298" s="337">
        <f t="shared" ref="R298" si="285">SUM(R267:R297)</f>
        <v>0</v>
      </c>
      <c r="S298" s="337">
        <f t="shared" ref="S298" si="286">SUM(S267:S297)</f>
        <v>74</v>
      </c>
      <c r="T298" s="337">
        <f t="shared" ref="T298" si="287">SUM(T267:T297)</f>
        <v>81</v>
      </c>
      <c r="U298" s="337">
        <f t="shared" ref="U298" si="288">SUM(U267:U297)</f>
        <v>70</v>
      </c>
    </row>
  </sheetData>
  <mergeCells count="88">
    <mergeCell ref="C192:C193"/>
    <mergeCell ref="C229:C230"/>
    <mergeCell ref="C266:C267"/>
    <mergeCell ref="C5:C6"/>
    <mergeCell ref="C43:C44"/>
    <mergeCell ref="C80:C81"/>
    <mergeCell ref="C117:C118"/>
    <mergeCell ref="C155:C156"/>
    <mergeCell ref="A298:B298"/>
    <mergeCell ref="A4:A5"/>
    <mergeCell ref="A42:A43"/>
    <mergeCell ref="A79:A80"/>
    <mergeCell ref="A116:A117"/>
    <mergeCell ref="A154:A155"/>
    <mergeCell ref="A191:A192"/>
    <mergeCell ref="A228:A229"/>
    <mergeCell ref="A265:A266"/>
    <mergeCell ref="B4:B5"/>
    <mergeCell ref="B42:B43"/>
    <mergeCell ref="B79:B80"/>
    <mergeCell ref="B116:B117"/>
    <mergeCell ref="B154:B155"/>
    <mergeCell ref="B191:B192"/>
    <mergeCell ref="B228:B229"/>
    <mergeCell ref="A261:B261"/>
    <mergeCell ref="A262:U262"/>
    <mergeCell ref="A263:U263"/>
    <mergeCell ref="A264:U264"/>
    <mergeCell ref="C265:G265"/>
    <mergeCell ref="H265:J265"/>
    <mergeCell ref="L265:N265"/>
    <mergeCell ref="O265:U265"/>
    <mergeCell ref="B265:B266"/>
    <mergeCell ref="A224:B224"/>
    <mergeCell ref="A225:U225"/>
    <mergeCell ref="A226:U226"/>
    <mergeCell ref="A227:U227"/>
    <mergeCell ref="C228:G228"/>
    <mergeCell ref="H228:J228"/>
    <mergeCell ref="L228:N228"/>
    <mergeCell ref="O228:U228"/>
    <mergeCell ref="A187:B187"/>
    <mergeCell ref="A188:U188"/>
    <mergeCell ref="A189:U189"/>
    <mergeCell ref="A190:U190"/>
    <mergeCell ref="C191:G191"/>
    <mergeCell ref="H191:J191"/>
    <mergeCell ref="L191:N191"/>
    <mergeCell ref="O191:U191"/>
    <mergeCell ref="A149:B149"/>
    <mergeCell ref="A151:U151"/>
    <mergeCell ref="A152:U152"/>
    <mergeCell ref="A153:U153"/>
    <mergeCell ref="C154:G154"/>
    <mergeCell ref="H154:J154"/>
    <mergeCell ref="L154:N154"/>
    <mergeCell ref="O154:U154"/>
    <mergeCell ref="A112:B112"/>
    <mergeCell ref="A113:U113"/>
    <mergeCell ref="A114:U114"/>
    <mergeCell ref="A115:U115"/>
    <mergeCell ref="C116:G116"/>
    <mergeCell ref="H116:J116"/>
    <mergeCell ref="L116:N116"/>
    <mergeCell ref="O116:U116"/>
    <mergeCell ref="A75:B75"/>
    <mergeCell ref="A76:U76"/>
    <mergeCell ref="A77:U77"/>
    <mergeCell ref="A78:U78"/>
    <mergeCell ref="C79:G79"/>
    <mergeCell ref="H79:J79"/>
    <mergeCell ref="L79:N79"/>
    <mergeCell ref="O79:U79"/>
    <mergeCell ref="A37:B37"/>
    <mergeCell ref="A39:U39"/>
    <mergeCell ref="A40:U40"/>
    <mergeCell ref="A41:U41"/>
    <mergeCell ref="C42:G42"/>
    <mergeCell ref="H42:J42"/>
    <mergeCell ref="L42:N42"/>
    <mergeCell ref="O42:U42"/>
    <mergeCell ref="A1:U1"/>
    <mergeCell ref="A2:U2"/>
    <mergeCell ref="A3:U3"/>
    <mergeCell ref="C4:G4"/>
    <mergeCell ref="H4:J4"/>
    <mergeCell ref="L4:N4"/>
    <mergeCell ref="O4:U4"/>
  </mergeCells>
  <pageMargins left="0.69930555555555596" right="0.69930555555555596" top="0.75" bottom="0.75" header="0.3" footer="0.3"/>
  <pageSetup paperSize="5" scale="84" orientation="landscape" r:id="rId1"/>
  <rowBreaks count="4" manualBreakCount="4">
    <brk id="37" max="20" man="1"/>
    <brk id="75" max="16383" man="1"/>
    <brk id="187" max="16383" man="1"/>
    <brk id="261" max="16383" man="1"/>
  </rowBreaks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81"/>
  <sheetViews>
    <sheetView topLeftCell="A288" zoomScaleNormal="100" zoomScaleSheetLayoutView="86" workbookViewId="0">
      <selection activeCell="R192" sqref="R192"/>
    </sheetView>
  </sheetViews>
  <sheetFormatPr defaultColWidth="9" defaultRowHeight="15"/>
  <cols>
    <col min="1" max="1" width="5" customWidth="1"/>
    <col min="2" max="2" width="14.42578125" customWidth="1"/>
    <col min="3" max="3" width="9" hidden="1" customWidth="1"/>
    <col min="4" max="4" width="8" customWidth="1"/>
    <col min="5" max="5" width="10" customWidth="1"/>
    <col min="6" max="6" width="8" customWidth="1"/>
    <col min="7" max="7" width="11.42578125" customWidth="1"/>
    <col min="8" max="8" width="9.42578125" customWidth="1"/>
    <col min="9" max="9" width="11.28515625" customWidth="1"/>
    <col min="10" max="10" width="8.7109375" customWidth="1"/>
    <col min="11" max="11" width="10.7109375" customWidth="1"/>
    <col min="12" max="12" width="8.140625" customWidth="1"/>
    <col min="13" max="13" width="11.7109375" customWidth="1"/>
    <col min="14" max="14" width="8.5703125" customWidth="1"/>
    <col min="15" max="15" width="11.7109375" customWidth="1"/>
    <col min="16" max="16" width="8.5703125" customWidth="1"/>
    <col min="17" max="17" width="11.7109375" customWidth="1"/>
    <col min="18" max="18" width="12.140625" customWidth="1"/>
    <col min="19" max="19" width="13.42578125" customWidth="1"/>
    <col min="20" max="20" width="15" customWidth="1"/>
    <col min="21" max="21" width="13.28515625" customWidth="1"/>
    <col min="22" max="22" width="2.5703125" customWidth="1"/>
    <col min="23" max="23" width="14.28515625" style="385" customWidth="1"/>
    <col min="24" max="24" width="14.7109375" style="385" customWidth="1"/>
    <col min="25" max="25" width="14.42578125" style="385" customWidth="1"/>
    <col min="26" max="26" width="13.5703125" style="385" customWidth="1"/>
    <col min="27" max="27" width="11.42578125" style="385" customWidth="1"/>
    <col min="28" max="30" width="9" style="385"/>
    <col min="31" max="31" width="10.7109375" style="385" customWidth="1"/>
    <col min="32" max="35" width="9" style="385"/>
    <col min="36" max="46" width="9" style="382"/>
  </cols>
  <sheetData>
    <row r="1" spans="1:46" ht="18">
      <c r="A1" s="410" t="s">
        <v>10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</row>
    <row r="2" spans="1:46" ht="18">
      <c r="A2" s="411" t="s">
        <v>11</v>
      </c>
      <c r="B2" s="411"/>
      <c r="C2" s="411"/>
      <c r="D2" s="411"/>
      <c r="E2" s="411"/>
      <c r="F2" s="411"/>
      <c r="G2" s="411"/>
      <c r="H2" s="411"/>
      <c r="I2" s="411" t="s">
        <v>12</v>
      </c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</row>
    <row r="3" spans="1:46" ht="18">
      <c r="A3" s="412" t="s">
        <v>110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</row>
    <row r="4" spans="1:46">
      <c r="A4" s="164"/>
      <c r="B4" s="164"/>
      <c r="C4" s="164"/>
      <c r="D4" s="164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83"/>
    </row>
    <row r="5" spans="1:46">
      <c r="A5" s="447" t="s">
        <v>13</v>
      </c>
      <c r="B5" s="423" t="s">
        <v>14</v>
      </c>
      <c r="C5" s="423" t="s">
        <v>15</v>
      </c>
      <c r="D5" s="425" t="s">
        <v>16</v>
      </c>
      <c r="E5" s="426"/>
      <c r="F5" s="425" t="s">
        <v>17</v>
      </c>
      <c r="G5" s="426"/>
      <c r="H5" s="429" t="s">
        <v>18</v>
      </c>
      <c r="I5" s="430"/>
      <c r="J5" s="425" t="s">
        <v>19</v>
      </c>
      <c r="K5" s="426"/>
      <c r="L5" s="429" t="s">
        <v>20</v>
      </c>
      <c r="M5" s="433"/>
      <c r="N5" s="414" t="s">
        <v>21</v>
      </c>
      <c r="O5" s="415"/>
      <c r="P5" s="415"/>
      <c r="Q5" s="416"/>
      <c r="R5" s="421" t="s">
        <v>22</v>
      </c>
      <c r="S5" s="421" t="s">
        <v>23</v>
      </c>
      <c r="T5" s="421" t="s">
        <v>24</v>
      </c>
      <c r="U5" s="423" t="s">
        <v>9</v>
      </c>
      <c r="V5" s="183"/>
    </row>
    <row r="6" spans="1:46">
      <c r="A6" s="448"/>
      <c r="B6" s="436"/>
      <c r="C6" s="436"/>
      <c r="D6" s="427"/>
      <c r="E6" s="428"/>
      <c r="F6" s="427"/>
      <c r="G6" s="428"/>
      <c r="H6" s="431"/>
      <c r="I6" s="432"/>
      <c r="J6" s="427"/>
      <c r="K6" s="428"/>
      <c r="L6" s="434"/>
      <c r="M6" s="435"/>
      <c r="N6" s="417" t="s">
        <v>25</v>
      </c>
      <c r="O6" s="418"/>
      <c r="P6" s="417" t="s">
        <v>26</v>
      </c>
      <c r="Q6" s="418"/>
      <c r="R6" s="422"/>
      <c r="S6" s="422"/>
      <c r="T6" s="422"/>
      <c r="U6" s="424"/>
      <c r="V6" s="183"/>
      <c r="X6" s="450" t="s">
        <v>27</v>
      </c>
      <c r="Y6" s="450" t="s">
        <v>28</v>
      </c>
      <c r="Z6" s="450" t="s">
        <v>29</v>
      </c>
    </row>
    <row r="7" spans="1:46">
      <c r="A7" s="449"/>
      <c r="B7" s="437"/>
      <c r="C7" s="437"/>
      <c r="D7" s="165" t="s">
        <v>30</v>
      </c>
      <c r="E7" s="165" t="s">
        <v>31</v>
      </c>
      <c r="F7" s="165" t="s">
        <v>30</v>
      </c>
      <c r="G7" s="165" t="s">
        <v>31</v>
      </c>
      <c r="H7" s="165" t="s">
        <v>30</v>
      </c>
      <c r="I7" s="165" t="s">
        <v>31</v>
      </c>
      <c r="J7" s="165" t="s">
        <v>30</v>
      </c>
      <c r="K7" s="174" t="s">
        <v>31</v>
      </c>
      <c r="L7" s="165" t="s">
        <v>30</v>
      </c>
      <c r="M7" s="165" t="s">
        <v>31</v>
      </c>
      <c r="N7" s="165" t="s">
        <v>30</v>
      </c>
      <c r="O7" s="165" t="s">
        <v>31</v>
      </c>
      <c r="P7" s="165" t="s">
        <v>30</v>
      </c>
      <c r="Q7" s="165" t="s">
        <v>31</v>
      </c>
      <c r="R7" s="165" t="s">
        <v>31</v>
      </c>
      <c r="S7" s="184" t="s">
        <v>31</v>
      </c>
      <c r="T7" s="184" t="s">
        <v>31</v>
      </c>
      <c r="U7" s="185" t="s">
        <v>31</v>
      </c>
      <c r="V7" s="183"/>
      <c r="X7" s="450"/>
      <c r="Y7" s="450" t="s">
        <v>28</v>
      </c>
      <c r="Z7" s="450"/>
    </row>
    <row r="8" spans="1:46" ht="15.75" thickBot="1">
      <c r="A8" s="150">
        <v>1</v>
      </c>
      <c r="B8" s="151">
        <v>44378</v>
      </c>
      <c r="C8" s="152" t="e">
        <f>#REF!</f>
        <v>#REF!</v>
      </c>
      <c r="D8" s="166">
        <f>E8/2000</f>
        <v>2</v>
      </c>
      <c r="E8" s="167">
        <f>'ENTRI PENDAPATAN'!D6</f>
        <v>4000</v>
      </c>
      <c r="F8" s="166">
        <f>G8/1500</f>
        <v>6</v>
      </c>
      <c r="G8" s="167">
        <f>'ENTRI PENDAPATAN'!E6</f>
        <v>9000</v>
      </c>
      <c r="H8" s="166">
        <f>I8/1000</f>
        <v>6</v>
      </c>
      <c r="I8" s="167">
        <f>'ENTRI PENDAPATAN'!F6</f>
        <v>6000</v>
      </c>
      <c r="J8" s="175">
        <f>K8/500</f>
        <v>0</v>
      </c>
      <c r="K8" s="176"/>
      <c r="L8" s="177"/>
      <c r="M8" s="176"/>
      <c r="N8" s="166">
        <f>O8/2000</f>
        <v>5</v>
      </c>
      <c r="O8" s="178">
        <f>'ENTRI PENDAPATAN'!H6</f>
        <v>10000</v>
      </c>
      <c r="P8" s="166">
        <f>Q8/3000</f>
        <v>1</v>
      </c>
      <c r="Q8" s="167">
        <f>'ENTRI PENDAPATAN'!I6</f>
        <v>3000</v>
      </c>
      <c r="R8" s="167">
        <f>'ENTRI PENDAPATAN'!L6</f>
        <v>15000</v>
      </c>
      <c r="S8" s="178">
        <f>'ENTRI PENDAPATAN'!M6</f>
        <v>6000</v>
      </c>
      <c r="T8" s="178">
        <f>'ENTRI PENDAPATAN'!N6</f>
        <v>0</v>
      </c>
      <c r="U8" s="186">
        <f t="shared" ref="U8:U38" si="0">E8+G8+I8+K8+M8+O8+Q8+R8+S8+T8</f>
        <v>53000</v>
      </c>
      <c r="V8" s="183"/>
      <c r="X8" s="386">
        <f>E8+G8+I8</f>
        <v>19000</v>
      </c>
      <c r="Y8" s="387">
        <f>R8+S8+T8</f>
        <v>21000</v>
      </c>
      <c r="Z8" s="387">
        <f>O8+Q8</f>
        <v>13000</v>
      </c>
    </row>
    <row r="9" spans="1:46" ht="15.75" thickBot="1">
      <c r="A9" s="150">
        <v>2</v>
      </c>
      <c r="B9" s="151">
        <v>44379</v>
      </c>
      <c r="C9" s="148" t="e">
        <f>#REF!</f>
        <v>#REF!</v>
      </c>
      <c r="D9" s="166">
        <f t="shared" ref="D9:D33" si="1">E9/2000</f>
        <v>3</v>
      </c>
      <c r="E9" s="167">
        <f>'ENTRI PENDAPATAN'!D7</f>
        <v>6000</v>
      </c>
      <c r="F9" s="166">
        <f t="shared" ref="F9:F33" si="2">G9/1500</f>
        <v>7</v>
      </c>
      <c r="G9" s="167">
        <f>'ENTRI PENDAPATAN'!E7</f>
        <v>10500</v>
      </c>
      <c r="H9" s="166">
        <f t="shared" ref="H9:H33" si="3">I9/1000</f>
        <v>7</v>
      </c>
      <c r="I9" s="167">
        <f>'ENTRI PENDAPATAN'!F7</f>
        <v>7000</v>
      </c>
      <c r="J9" s="175">
        <f t="shared" ref="J9:J33" si="4">K9/500</f>
        <v>0</v>
      </c>
      <c r="K9" s="179"/>
      <c r="L9" s="180"/>
      <c r="M9" s="179"/>
      <c r="N9" s="166">
        <f t="shared" ref="N9:N33" si="5">O9/2000</f>
        <v>5</v>
      </c>
      <c r="O9" s="178">
        <f>'ENTRI PENDAPATAN'!H7</f>
        <v>10000</v>
      </c>
      <c r="P9" s="166">
        <f t="shared" ref="P9:P33" si="6">Q9/3000</f>
        <v>1</v>
      </c>
      <c r="Q9" s="167">
        <f>'ENTRI PENDAPATAN'!I7</f>
        <v>3000</v>
      </c>
      <c r="R9" s="167">
        <f>'ENTRI PENDAPATAN'!L7</f>
        <v>21000</v>
      </c>
      <c r="S9" s="178">
        <f>'ENTRI PENDAPATAN'!M7</f>
        <v>6000</v>
      </c>
      <c r="T9" s="178">
        <f>'ENTRI PENDAPATAN'!N7</f>
        <v>0</v>
      </c>
      <c r="U9" s="187">
        <f t="shared" si="0"/>
        <v>63500</v>
      </c>
      <c r="V9" s="183"/>
      <c r="X9" s="386">
        <f t="shared" ref="X9:X38" si="7">E9+G9+I9</f>
        <v>23500</v>
      </c>
      <c r="Y9" s="387">
        <f t="shared" ref="Y9:Y39" si="8">R9+S9+T9</f>
        <v>27000</v>
      </c>
      <c r="Z9" s="387">
        <f t="shared" ref="Z9:Z38" si="9">O9+Q9</f>
        <v>13000</v>
      </c>
    </row>
    <row r="10" spans="1:46" ht="15.75" thickBot="1">
      <c r="A10" s="150">
        <v>3</v>
      </c>
      <c r="B10" s="151">
        <v>44380</v>
      </c>
      <c r="C10" s="148" t="e">
        <f>#REF!</f>
        <v>#REF!</v>
      </c>
      <c r="D10" s="166">
        <f t="shared" si="1"/>
        <v>2</v>
      </c>
      <c r="E10" s="167">
        <f>'ENTRI PENDAPATAN'!D8</f>
        <v>4000</v>
      </c>
      <c r="F10" s="166">
        <f t="shared" si="2"/>
        <v>8</v>
      </c>
      <c r="G10" s="167">
        <f>'ENTRI PENDAPATAN'!E8</f>
        <v>12000</v>
      </c>
      <c r="H10" s="166">
        <f t="shared" si="3"/>
        <v>8</v>
      </c>
      <c r="I10" s="167">
        <f>'ENTRI PENDAPATAN'!F8</f>
        <v>8000</v>
      </c>
      <c r="J10" s="175">
        <f t="shared" si="4"/>
        <v>0</v>
      </c>
      <c r="K10" s="179"/>
      <c r="L10" s="180"/>
      <c r="M10" s="179"/>
      <c r="N10" s="166">
        <f t="shared" si="5"/>
        <v>5</v>
      </c>
      <c r="O10" s="178">
        <f>'ENTRI PENDAPATAN'!H8</f>
        <v>10000</v>
      </c>
      <c r="P10" s="166">
        <f t="shared" si="6"/>
        <v>1</v>
      </c>
      <c r="Q10" s="167">
        <f>'ENTRI PENDAPATAN'!I8</f>
        <v>3000</v>
      </c>
      <c r="R10" s="167">
        <f>'ENTRI PENDAPATAN'!L8</f>
        <v>18000</v>
      </c>
      <c r="S10" s="178">
        <f>'ENTRI PENDAPATAN'!M8</f>
        <v>6000</v>
      </c>
      <c r="T10" s="178">
        <f>'ENTRI PENDAPATAN'!N8</f>
        <v>0</v>
      </c>
      <c r="U10" s="187">
        <f t="shared" si="0"/>
        <v>61000</v>
      </c>
      <c r="V10" s="183" t="s">
        <v>32</v>
      </c>
      <c r="X10" s="386">
        <f t="shared" si="7"/>
        <v>24000</v>
      </c>
      <c r="Y10" s="387">
        <f t="shared" si="8"/>
        <v>24000</v>
      </c>
      <c r="Z10" s="387">
        <f t="shared" si="9"/>
        <v>13000</v>
      </c>
    </row>
    <row r="11" spans="1:46" ht="15.75" thickBot="1">
      <c r="A11" s="150">
        <v>4</v>
      </c>
      <c r="B11" s="151">
        <v>44381</v>
      </c>
      <c r="C11" s="148" t="e">
        <f>#REF!</f>
        <v>#REF!</v>
      </c>
      <c r="D11" s="166">
        <f t="shared" si="1"/>
        <v>2</v>
      </c>
      <c r="E11" s="167">
        <f>'ENTRI PENDAPATAN'!D9</f>
        <v>4000</v>
      </c>
      <c r="F11" s="166">
        <f t="shared" si="2"/>
        <v>6</v>
      </c>
      <c r="G11" s="167">
        <f>'ENTRI PENDAPATAN'!E9</f>
        <v>9000</v>
      </c>
      <c r="H11" s="166">
        <f t="shared" si="3"/>
        <v>6</v>
      </c>
      <c r="I11" s="167">
        <f>'ENTRI PENDAPATAN'!F9</f>
        <v>6000</v>
      </c>
      <c r="J11" s="175">
        <f t="shared" si="4"/>
        <v>0</v>
      </c>
      <c r="K11" s="179"/>
      <c r="L11" s="180"/>
      <c r="M11" s="179"/>
      <c r="N11" s="166">
        <f t="shared" si="5"/>
        <v>4</v>
      </c>
      <c r="O11" s="178">
        <f>'ENTRI PENDAPATAN'!H9</f>
        <v>8000</v>
      </c>
      <c r="P11" s="166">
        <f t="shared" si="6"/>
        <v>1</v>
      </c>
      <c r="Q11" s="167">
        <f>'ENTRI PENDAPATAN'!I9</f>
        <v>3000</v>
      </c>
      <c r="R11" s="167">
        <f>'ENTRI PENDAPATAN'!L9</f>
        <v>18000</v>
      </c>
      <c r="S11" s="178">
        <f>'ENTRI PENDAPATAN'!M9</f>
        <v>6000</v>
      </c>
      <c r="T11" s="178">
        <f>'ENTRI PENDAPATAN'!N9</f>
        <v>0</v>
      </c>
      <c r="U11" s="187">
        <f t="shared" si="0"/>
        <v>54000</v>
      </c>
      <c r="V11" s="183"/>
      <c r="X11" s="386">
        <f t="shared" si="7"/>
        <v>19000</v>
      </c>
      <c r="Y11" s="387">
        <f t="shared" si="8"/>
        <v>24000</v>
      </c>
      <c r="Z11" s="387">
        <f t="shared" si="9"/>
        <v>11000</v>
      </c>
    </row>
    <row r="12" spans="1:46" ht="15.75" thickBot="1">
      <c r="A12" s="150">
        <v>5</v>
      </c>
      <c r="B12" s="151">
        <v>44382</v>
      </c>
      <c r="C12" s="148" t="e">
        <f>#REF!</f>
        <v>#REF!</v>
      </c>
      <c r="D12" s="166">
        <f t="shared" si="1"/>
        <v>3</v>
      </c>
      <c r="E12" s="167">
        <f>'ENTRI PENDAPATAN'!D10</f>
        <v>6000</v>
      </c>
      <c r="F12" s="166">
        <f t="shared" si="2"/>
        <v>8</v>
      </c>
      <c r="G12" s="167">
        <f>'ENTRI PENDAPATAN'!E10</f>
        <v>12000</v>
      </c>
      <c r="H12" s="166">
        <f t="shared" si="3"/>
        <v>0</v>
      </c>
      <c r="I12" s="167">
        <f>'ENTRI PENDAPATAN'!F10</f>
        <v>0</v>
      </c>
      <c r="J12" s="175">
        <f t="shared" si="4"/>
        <v>0</v>
      </c>
      <c r="K12" s="179"/>
      <c r="L12" s="180"/>
      <c r="M12" s="179"/>
      <c r="N12" s="166">
        <f t="shared" si="5"/>
        <v>5</v>
      </c>
      <c r="O12" s="178">
        <f>'ENTRI PENDAPATAN'!H10</f>
        <v>10000</v>
      </c>
      <c r="P12" s="166">
        <f t="shared" si="6"/>
        <v>1</v>
      </c>
      <c r="Q12" s="167">
        <f>'ENTRI PENDAPATAN'!I10</f>
        <v>3000</v>
      </c>
      <c r="R12" s="167">
        <f>'ENTRI PENDAPATAN'!L10</f>
        <v>15000</v>
      </c>
      <c r="S12" s="178">
        <f>'ENTRI PENDAPATAN'!M10</f>
        <v>6000</v>
      </c>
      <c r="T12" s="178">
        <f>'ENTRI PENDAPATAN'!N10</f>
        <v>0</v>
      </c>
      <c r="U12" s="187">
        <f t="shared" si="0"/>
        <v>52000</v>
      </c>
      <c r="V12" s="183"/>
      <c r="X12" s="386">
        <f t="shared" si="7"/>
        <v>18000</v>
      </c>
      <c r="Y12" s="387">
        <f t="shared" si="8"/>
        <v>21000</v>
      </c>
      <c r="Z12" s="387">
        <f t="shared" si="9"/>
        <v>13000</v>
      </c>
    </row>
    <row r="13" spans="1:46" ht="15.75" thickBot="1">
      <c r="A13" s="150">
        <v>6</v>
      </c>
      <c r="B13" s="151">
        <v>44383</v>
      </c>
      <c r="C13" s="148" t="e">
        <f>#REF!</f>
        <v>#REF!</v>
      </c>
      <c r="D13" s="166">
        <f t="shared" si="1"/>
        <v>3</v>
      </c>
      <c r="E13" s="167">
        <f>'ENTRI PENDAPATAN'!D11</f>
        <v>6000</v>
      </c>
      <c r="F13" s="166">
        <f t="shared" si="2"/>
        <v>8</v>
      </c>
      <c r="G13" s="167">
        <f>'ENTRI PENDAPATAN'!E11</f>
        <v>12000</v>
      </c>
      <c r="H13" s="166">
        <f t="shared" si="3"/>
        <v>7</v>
      </c>
      <c r="I13" s="167">
        <f>'ENTRI PENDAPATAN'!F11</f>
        <v>7000</v>
      </c>
      <c r="J13" s="175">
        <f t="shared" si="4"/>
        <v>0</v>
      </c>
      <c r="K13" s="179"/>
      <c r="L13" s="180"/>
      <c r="M13" s="179"/>
      <c r="N13" s="166">
        <f t="shared" si="5"/>
        <v>5</v>
      </c>
      <c r="O13" s="178">
        <f>'ENTRI PENDAPATAN'!H11</f>
        <v>10000</v>
      </c>
      <c r="P13" s="166">
        <f t="shared" si="6"/>
        <v>1</v>
      </c>
      <c r="Q13" s="167">
        <f>'ENTRI PENDAPATAN'!I11</f>
        <v>3000</v>
      </c>
      <c r="R13" s="167">
        <f>'ENTRI PENDAPATAN'!L11</f>
        <v>18000</v>
      </c>
      <c r="S13" s="178">
        <f>'ENTRI PENDAPATAN'!M11</f>
        <v>6000</v>
      </c>
      <c r="T13" s="178">
        <f>'ENTRI PENDAPATAN'!N11</f>
        <v>0</v>
      </c>
      <c r="U13" s="187">
        <f t="shared" si="0"/>
        <v>62000</v>
      </c>
      <c r="V13" s="183"/>
      <c r="X13" s="386">
        <f t="shared" si="7"/>
        <v>25000</v>
      </c>
      <c r="Y13" s="387">
        <f t="shared" si="8"/>
        <v>24000</v>
      </c>
      <c r="Z13" s="387">
        <f t="shared" si="9"/>
        <v>13000</v>
      </c>
    </row>
    <row r="14" spans="1:46" s="141" customFormat="1" ht="15.75" thickBot="1">
      <c r="A14" s="331">
        <v>7</v>
      </c>
      <c r="B14" s="323">
        <v>44384</v>
      </c>
      <c r="C14" s="324" t="e">
        <f>#REF!</f>
        <v>#REF!</v>
      </c>
      <c r="D14" s="371">
        <f t="shared" si="1"/>
        <v>3</v>
      </c>
      <c r="E14" s="372">
        <f>'ENTRI PENDAPATAN'!D12</f>
        <v>6000</v>
      </c>
      <c r="F14" s="371">
        <f t="shared" si="2"/>
        <v>8</v>
      </c>
      <c r="G14" s="372">
        <f>'ENTRI PENDAPATAN'!E12</f>
        <v>12000</v>
      </c>
      <c r="H14" s="371">
        <f t="shared" si="3"/>
        <v>6</v>
      </c>
      <c r="I14" s="372">
        <f>'ENTRI PENDAPATAN'!F12</f>
        <v>6000</v>
      </c>
      <c r="J14" s="373">
        <f t="shared" si="4"/>
        <v>0</v>
      </c>
      <c r="K14" s="374"/>
      <c r="L14" s="375"/>
      <c r="M14" s="374"/>
      <c r="N14" s="371">
        <f t="shared" si="5"/>
        <v>4</v>
      </c>
      <c r="O14" s="376">
        <f>'ENTRI PENDAPATAN'!H12</f>
        <v>8000</v>
      </c>
      <c r="P14" s="371">
        <f t="shared" si="6"/>
        <v>1</v>
      </c>
      <c r="Q14" s="372">
        <f>'ENTRI PENDAPATAN'!I12</f>
        <v>3000</v>
      </c>
      <c r="R14" s="167">
        <f>'ENTRI PENDAPATAN'!L12</f>
        <v>15000</v>
      </c>
      <c r="S14" s="178">
        <f>'ENTRI PENDAPATAN'!M12</f>
        <v>6000</v>
      </c>
      <c r="T14" s="376">
        <f>'ENTRI PENDAPATAN'!N12</f>
        <v>0</v>
      </c>
      <c r="U14" s="377">
        <f t="shared" si="0"/>
        <v>56000</v>
      </c>
      <c r="V14" s="224"/>
      <c r="W14" s="385"/>
      <c r="X14" s="386">
        <f t="shared" si="7"/>
        <v>24000</v>
      </c>
      <c r="Y14" s="387">
        <f t="shared" si="8"/>
        <v>21000</v>
      </c>
      <c r="Z14" s="387">
        <f t="shared" si="9"/>
        <v>11000</v>
      </c>
      <c r="AA14" s="385"/>
      <c r="AB14" s="385"/>
      <c r="AC14" s="385"/>
      <c r="AD14" s="385"/>
      <c r="AE14" s="385"/>
      <c r="AF14" s="385"/>
      <c r="AG14" s="385"/>
      <c r="AH14" s="385"/>
      <c r="AI14" s="385"/>
      <c r="AJ14" s="388"/>
      <c r="AK14" s="388"/>
      <c r="AL14" s="388"/>
      <c r="AM14" s="388"/>
      <c r="AN14" s="388"/>
      <c r="AO14" s="388"/>
      <c r="AP14" s="388"/>
      <c r="AQ14" s="388"/>
      <c r="AR14" s="388"/>
      <c r="AS14" s="388"/>
      <c r="AT14" s="388"/>
    </row>
    <row r="15" spans="1:46" ht="15.75" thickBot="1">
      <c r="A15" s="150">
        <v>8</v>
      </c>
      <c r="B15" s="151">
        <v>44385</v>
      </c>
      <c r="C15" s="148" t="e">
        <f>#REF!</f>
        <v>#REF!</v>
      </c>
      <c r="D15" s="166">
        <f t="shared" si="1"/>
        <v>3</v>
      </c>
      <c r="E15" s="167">
        <f>'ENTRI PENDAPATAN'!D13</f>
        <v>6000</v>
      </c>
      <c r="F15" s="166">
        <f t="shared" si="2"/>
        <v>7</v>
      </c>
      <c r="G15" s="167">
        <f>'ENTRI PENDAPATAN'!E13</f>
        <v>10500</v>
      </c>
      <c r="H15" s="166">
        <f t="shared" si="3"/>
        <v>7</v>
      </c>
      <c r="I15" s="167">
        <f>'ENTRI PENDAPATAN'!F13</f>
        <v>7000</v>
      </c>
      <c r="J15" s="175">
        <f t="shared" si="4"/>
        <v>0</v>
      </c>
      <c r="K15" s="179"/>
      <c r="L15" s="180"/>
      <c r="M15" s="179"/>
      <c r="N15" s="166">
        <f t="shared" si="5"/>
        <v>4</v>
      </c>
      <c r="O15" s="178">
        <f>'ENTRI PENDAPATAN'!H13</f>
        <v>8000</v>
      </c>
      <c r="P15" s="166">
        <f t="shared" si="6"/>
        <v>1</v>
      </c>
      <c r="Q15" s="167">
        <f>'ENTRI PENDAPATAN'!I13</f>
        <v>3000</v>
      </c>
      <c r="R15" s="167">
        <f>'ENTRI PENDAPATAN'!L13</f>
        <v>15000</v>
      </c>
      <c r="S15" s="178">
        <f>'ENTRI PENDAPATAN'!M13</f>
        <v>6000</v>
      </c>
      <c r="T15" s="178">
        <f>'ENTRI PENDAPATAN'!N13</f>
        <v>0</v>
      </c>
      <c r="U15" s="187">
        <f t="shared" si="0"/>
        <v>55500</v>
      </c>
      <c r="V15" s="183"/>
      <c r="X15" s="386">
        <f t="shared" si="7"/>
        <v>23500</v>
      </c>
      <c r="Y15" s="387">
        <f t="shared" si="8"/>
        <v>21000</v>
      </c>
      <c r="Z15" s="387">
        <f t="shared" si="9"/>
        <v>11000</v>
      </c>
    </row>
    <row r="16" spans="1:46" ht="15.75" thickBot="1">
      <c r="A16" s="150">
        <v>9</v>
      </c>
      <c r="B16" s="151">
        <v>44386</v>
      </c>
      <c r="C16" s="148" t="e">
        <f>#REF!</f>
        <v>#REF!</v>
      </c>
      <c r="D16" s="166">
        <f t="shared" si="1"/>
        <v>2</v>
      </c>
      <c r="E16" s="167">
        <f>'ENTRI PENDAPATAN'!D14</f>
        <v>4000</v>
      </c>
      <c r="F16" s="166">
        <f t="shared" si="2"/>
        <v>6</v>
      </c>
      <c r="G16" s="167">
        <f>'ENTRI PENDAPATAN'!E14</f>
        <v>9000</v>
      </c>
      <c r="H16" s="166">
        <f t="shared" si="3"/>
        <v>0</v>
      </c>
      <c r="I16" s="167">
        <f>'ENTRI PENDAPATAN'!F14</f>
        <v>0</v>
      </c>
      <c r="J16" s="175">
        <f t="shared" si="4"/>
        <v>0</v>
      </c>
      <c r="K16" s="179"/>
      <c r="L16" s="180"/>
      <c r="M16" s="179"/>
      <c r="N16" s="166">
        <f t="shared" si="5"/>
        <v>0</v>
      </c>
      <c r="O16" s="178">
        <f>'ENTRI PENDAPATAN'!H14</f>
        <v>0</v>
      </c>
      <c r="P16" s="166">
        <f t="shared" si="6"/>
        <v>0</v>
      </c>
      <c r="Q16" s="167">
        <f>'ENTRI PENDAPATAN'!I14</f>
        <v>0</v>
      </c>
      <c r="R16" s="167">
        <f>'ENTRI PENDAPATAN'!L14</f>
        <v>0</v>
      </c>
      <c r="S16" s="178">
        <f>'ENTRI PENDAPATAN'!M14</f>
        <v>0</v>
      </c>
      <c r="T16" s="178">
        <f>'ENTRI PENDAPATAN'!N14</f>
        <v>0</v>
      </c>
      <c r="U16" s="187">
        <f t="shared" si="0"/>
        <v>13000</v>
      </c>
      <c r="V16" s="183"/>
      <c r="X16" s="386">
        <f t="shared" si="7"/>
        <v>13000</v>
      </c>
      <c r="Y16" s="387">
        <f t="shared" si="8"/>
        <v>0</v>
      </c>
      <c r="Z16" s="387">
        <f t="shared" si="9"/>
        <v>0</v>
      </c>
    </row>
    <row r="17" spans="1:46" ht="15.75" thickBot="1">
      <c r="A17" s="150">
        <v>10</v>
      </c>
      <c r="B17" s="151">
        <v>44387</v>
      </c>
      <c r="C17" s="148" t="e">
        <f>#REF!</f>
        <v>#REF!</v>
      </c>
      <c r="D17" s="166">
        <f t="shared" si="1"/>
        <v>2</v>
      </c>
      <c r="E17" s="167">
        <f>'ENTRI PENDAPATAN'!D15</f>
        <v>4000</v>
      </c>
      <c r="F17" s="166">
        <f t="shared" si="2"/>
        <v>6</v>
      </c>
      <c r="G17" s="167">
        <f>'ENTRI PENDAPATAN'!E15</f>
        <v>9000</v>
      </c>
      <c r="H17" s="166">
        <f t="shared" si="3"/>
        <v>7</v>
      </c>
      <c r="I17" s="167">
        <f>'ENTRI PENDAPATAN'!F15</f>
        <v>7000</v>
      </c>
      <c r="J17" s="175">
        <f t="shared" si="4"/>
        <v>0</v>
      </c>
      <c r="K17" s="179"/>
      <c r="L17" s="180"/>
      <c r="M17" s="179"/>
      <c r="N17" s="166">
        <f t="shared" si="5"/>
        <v>5</v>
      </c>
      <c r="O17" s="178">
        <f>'ENTRI PENDAPATAN'!H15</f>
        <v>10000</v>
      </c>
      <c r="P17" s="166">
        <f t="shared" si="6"/>
        <v>1</v>
      </c>
      <c r="Q17" s="167">
        <f>'ENTRI PENDAPATAN'!I15</f>
        <v>3000</v>
      </c>
      <c r="R17" s="167">
        <f>'ENTRI PENDAPATAN'!L15</f>
        <v>18000</v>
      </c>
      <c r="S17" s="178">
        <f>'ENTRI PENDAPATAN'!M15</f>
        <v>6000</v>
      </c>
      <c r="T17" s="178">
        <f>'ENTRI PENDAPATAN'!N15</f>
        <v>0</v>
      </c>
      <c r="U17" s="187">
        <f t="shared" si="0"/>
        <v>57000</v>
      </c>
      <c r="V17" s="183"/>
      <c r="X17" s="386">
        <f t="shared" si="7"/>
        <v>20000</v>
      </c>
      <c r="Y17" s="387">
        <f t="shared" si="8"/>
        <v>24000</v>
      </c>
      <c r="Z17" s="387">
        <f t="shared" si="9"/>
        <v>13000</v>
      </c>
    </row>
    <row r="18" spans="1:46" ht="15.75" thickBot="1">
      <c r="A18" s="150">
        <v>11</v>
      </c>
      <c r="B18" s="151">
        <v>44388</v>
      </c>
      <c r="C18" s="148" t="e">
        <f>#REF!</f>
        <v>#REF!</v>
      </c>
      <c r="D18" s="166">
        <f t="shared" si="1"/>
        <v>2</v>
      </c>
      <c r="E18" s="167">
        <f>'ENTRI PENDAPATAN'!D16</f>
        <v>4000</v>
      </c>
      <c r="F18" s="166">
        <f t="shared" si="2"/>
        <v>3</v>
      </c>
      <c r="G18" s="167">
        <f>'ENTRI PENDAPATAN'!E16</f>
        <v>4500</v>
      </c>
      <c r="H18" s="166">
        <f t="shared" si="3"/>
        <v>4</v>
      </c>
      <c r="I18" s="167">
        <f>'ENTRI PENDAPATAN'!F16</f>
        <v>4000</v>
      </c>
      <c r="J18" s="175">
        <f t="shared" si="4"/>
        <v>0</v>
      </c>
      <c r="K18" s="179"/>
      <c r="L18" s="180"/>
      <c r="M18" s="179"/>
      <c r="N18" s="166">
        <f t="shared" si="5"/>
        <v>4</v>
      </c>
      <c r="O18" s="178">
        <f>'ENTRI PENDAPATAN'!H16</f>
        <v>8000</v>
      </c>
      <c r="P18" s="166">
        <f t="shared" si="6"/>
        <v>1</v>
      </c>
      <c r="Q18" s="167">
        <f>'ENTRI PENDAPATAN'!I16</f>
        <v>3000</v>
      </c>
      <c r="R18" s="167">
        <f>'ENTRI PENDAPATAN'!L16</f>
        <v>12000</v>
      </c>
      <c r="S18" s="178">
        <f>'ENTRI PENDAPATAN'!M16</f>
        <v>6000</v>
      </c>
      <c r="T18" s="178">
        <f>'ENTRI PENDAPATAN'!N16</f>
        <v>0</v>
      </c>
      <c r="U18" s="187">
        <f t="shared" si="0"/>
        <v>41500</v>
      </c>
      <c r="V18" s="183"/>
      <c r="X18" s="386">
        <f t="shared" si="7"/>
        <v>12500</v>
      </c>
      <c r="Y18" s="387">
        <f t="shared" si="8"/>
        <v>18000</v>
      </c>
      <c r="Z18" s="387">
        <f t="shared" si="9"/>
        <v>11000</v>
      </c>
    </row>
    <row r="19" spans="1:46" ht="15.75" thickBot="1">
      <c r="A19" s="150">
        <v>12</v>
      </c>
      <c r="B19" s="151">
        <v>44389</v>
      </c>
      <c r="C19" s="148" t="e">
        <f>#REF!</f>
        <v>#REF!</v>
      </c>
      <c r="D19" s="166">
        <f t="shared" si="1"/>
        <v>2</v>
      </c>
      <c r="E19" s="167">
        <f>'ENTRI PENDAPATAN'!D17</f>
        <v>4000</v>
      </c>
      <c r="F19" s="166">
        <f t="shared" si="2"/>
        <v>6</v>
      </c>
      <c r="G19" s="167">
        <f>'ENTRI PENDAPATAN'!E17</f>
        <v>9000</v>
      </c>
      <c r="H19" s="166">
        <f t="shared" si="3"/>
        <v>2</v>
      </c>
      <c r="I19" s="167">
        <f>'ENTRI PENDAPATAN'!F17</f>
        <v>2000</v>
      </c>
      <c r="J19" s="175">
        <f t="shared" si="4"/>
        <v>0</v>
      </c>
      <c r="K19" s="179"/>
      <c r="L19" s="180"/>
      <c r="M19" s="179"/>
      <c r="N19" s="166">
        <f t="shared" si="5"/>
        <v>4</v>
      </c>
      <c r="O19" s="178">
        <f>'ENTRI PENDAPATAN'!H17</f>
        <v>8000</v>
      </c>
      <c r="P19" s="166">
        <f t="shared" si="6"/>
        <v>1</v>
      </c>
      <c r="Q19" s="167">
        <f>'ENTRI PENDAPATAN'!I17</f>
        <v>3000</v>
      </c>
      <c r="R19" s="167">
        <f>'ENTRI PENDAPATAN'!L17</f>
        <v>15000</v>
      </c>
      <c r="S19" s="178">
        <f>'ENTRI PENDAPATAN'!M17</f>
        <v>6000</v>
      </c>
      <c r="T19" s="178">
        <f>'ENTRI PENDAPATAN'!N17</f>
        <v>0</v>
      </c>
      <c r="U19" s="187">
        <f t="shared" si="0"/>
        <v>47000</v>
      </c>
      <c r="V19" s="183"/>
      <c r="X19" s="386">
        <f t="shared" si="7"/>
        <v>15000</v>
      </c>
      <c r="Y19" s="387">
        <f t="shared" si="8"/>
        <v>21000</v>
      </c>
      <c r="Z19" s="387">
        <f t="shared" si="9"/>
        <v>11000</v>
      </c>
    </row>
    <row r="20" spans="1:46" ht="15.75" thickBot="1">
      <c r="A20" s="150">
        <v>13</v>
      </c>
      <c r="B20" s="151">
        <v>44390</v>
      </c>
      <c r="C20" s="148" t="e">
        <f>#REF!</f>
        <v>#REF!</v>
      </c>
      <c r="D20" s="166">
        <f t="shared" si="1"/>
        <v>2</v>
      </c>
      <c r="E20" s="167">
        <f>'ENTRI PENDAPATAN'!D18</f>
        <v>4000</v>
      </c>
      <c r="F20" s="166">
        <f t="shared" si="2"/>
        <v>6</v>
      </c>
      <c r="G20" s="167">
        <f>'ENTRI PENDAPATAN'!E18</f>
        <v>9000</v>
      </c>
      <c r="H20" s="166">
        <f t="shared" si="3"/>
        <v>5</v>
      </c>
      <c r="I20" s="167">
        <f>'ENTRI PENDAPATAN'!F18</f>
        <v>5000</v>
      </c>
      <c r="J20" s="175">
        <f t="shared" si="4"/>
        <v>0</v>
      </c>
      <c r="K20" s="179"/>
      <c r="L20" s="180"/>
      <c r="M20" s="179"/>
      <c r="N20" s="166">
        <f t="shared" si="5"/>
        <v>4</v>
      </c>
      <c r="O20" s="178">
        <f>'ENTRI PENDAPATAN'!H18</f>
        <v>8000</v>
      </c>
      <c r="P20" s="166">
        <f t="shared" si="6"/>
        <v>1</v>
      </c>
      <c r="Q20" s="167">
        <f>'ENTRI PENDAPATAN'!I18</f>
        <v>3000</v>
      </c>
      <c r="R20" s="167">
        <f>'ENTRI PENDAPATAN'!L18</f>
        <v>15000</v>
      </c>
      <c r="S20" s="178">
        <f>'ENTRI PENDAPATAN'!M18</f>
        <v>6000</v>
      </c>
      <c r="T20" s="178">
        <f>'ENTRI PENDAPATAN'!N18</f>
        <v>0</v>
      </c>
      <c r="U20" s="187">
        <f t="shared" si="0"/>
        <v>50000</v>
      </c>
      <c r="V20" s="183"/>
      <c r="X20" s="386">
        <f t="shared" si="7"/>
        <v>18000</v>
      </c>
      <c r="Y20" s="387">
        <f t="shared" si="8"/>
        <v>21000</v>
      </c>
      <c r="Z20" s="387">
        <f t="shared" si="9"/>
        <v>11000</v>
      </c>
    </row>
    <row r="21" spans="1:46" ht="15.75" thickBot="1">
      <c r="A21" s="150">
        <v>14</v>
      </c>
      <c r="B21" s="151">
        <v>44391</v>
      </c>
      <c r="C21" s="148" t="e">
        <f>#REF!</f>
        <v>#REF!</v>
      </c>
      <c r="D21" s="166">
        <f t="shared" si="1"/>
        <v>2</v>
      </c>
      <c r="E21" s="167">
        <f>'ENTRI PENDAPATAN'!D19</f>
        <v>4000</v>
      </c>
      <c r="F21" s="166">
        <f t="shared" si="2"/>
        <v>8</v>
      </c>
      <c r="G21" s="167">
        <f>'ENTRI PENDAPATAN'!E19</f>
        <v>12000</v>
      </c>
      <c r="H21" s="166">
        <f t="shared" si="3"/>
        <v>7</v>
      </c>
      <c r="I21" s="167">
        <f>'ENTRI PENDAPATAN'!F19</f>
        <v>7000</v>
      </c>
      <c r="J21" s="175">
        <f t="shared" si="4"/>
        <v>0</v>
      </c>
      <c r="K21" s="179"/>
      <c r="L21" s="180"/>
      <c r="M21" s="179"/>
      <c r="N21" s="166">
        <f t="shared" si="5"/>
        <v>5</v>
      </c>
      <c r="O21" s="178">
        <f>'ENTRI PENDAPATAN'!H19</f>
        <v>10000</v>
      </c>
      <c r="P21" s="166">
        <f t="shared" si="6"/>
        <v>1</v>
      </c>
      <c r="Q21" s="167">
        <f>'ENTRI PENDAPATAN'!I19</f>
        <v>3000</v>
      </c>
      <c r="R21" s="167">
        <f>'ENTRI PENDAPATAN'!L19</f>
        <v>18000</v>
      </c>
      <c r="S21" s="178">
        <f>'ENTRI PENDAPATAN'!M19</f>
        <v>6000</v>
      </c>
      <c r="T21" s="178">
        <f>'ENTRI PENDAPATAN'!N19</f>
        <v>0</v>
      </c>
      <c r="U21" s="187">
        <f t="shared" si="0"/>
        <v>60000</v>
      </c>
      <c r="V21" s="183"/>
      <c r="X21" s="386">
        <f t="shared" si="7"/>
        <v>23000</v>
      </c>
      <c r="Y21" s="387">
        <f t="shared" si="8"/>
        <v>24000</v>
      </c>
      <c r="Z21" s="387">
        <f t="shared" si="9"/>
        <v>13000</v>
      </c>
    </row>
    <row r="22" spans="1:46" s="144" customFormat="1" ht="15.75" thickBot="1">
      <c r="A22" s="150">
        <v>15</v>
      </c>
      <c r="B22" s="151">
        <v>44392</v>
      </c>
      <c r="C22" s="148" t="e">
        <f>#REF!</f>
        <v>#REF!</v>
      </c>
      <c r="D22" s="166">
        <f t="shared" si="1"/>
        <v>2</v>
      </c>
      <c r="E22" s="167">
        <f>'ENTRI PENDAPATAN'!D20</f>
        <v>4000</v>
      </c>
      <c r="F22" s="166">
        <f t="shared" si="2"/>
        <v>6</v>
      </c>
      <c r="G22" s="167">
        <f>'ENTRI PENDAPATAN'!E20</f>
        <v>9000</v>
      </c>
      <c r="H22" s="166">
        <f t="shared" si="3"/>
        <v>6</v>
      </c>
      <c r="I22" s="167">
        <f>'ENTRI PENDAPATAN'!F20</f>
        <v>6000</v>
      </c>
      <c r="J22" s="175">
        <f t="shared" si="4"/>
        <v>0</v>
      </c>
      <c r="K22" s="179"/>
      <c r="L22" s="180"/>
      <c r="M22" s="179"/>
      <c r="N22" s="166">
        <f t="shared" si="5"/>
        <v>4</v>
      </c>
      <c r="O22" s="178">
        <f>'ENTRI PENDAPATAN'!H20</f>
        <v>8000</v>
      </c>
      <c r="P22" s="166">
        <f t="shared" si="6"/>
        <v>1</v>
      </c>
      <c r="Q22" s="167">
        <f>'ENTRI PENDAPATAN'!I20</f>
        <v>3000</v>
      </c>
      <c r="R22" s="167">
        <f>'ENTRI PENDAPATAN'!L20</f>
        <v>15000</v>
      </c>
      <c r="S22" s="178">
        <f>'ENTRI PENDAPATAN'!M20</f>
        <v>6000</v>
      </c>
      <c r="T22" s="178">
        <f>'ENTRI PENDAPATAN'!N20</f>
        <v>0</v>
      </c>
      <c r="U22" s="187">
        <f t="shared" si="0"/>
        <v>51000</v>
      </c>
      <c r="V22" s="183"/>
      <c r="W22" s="385"/>
      <c r="X22" s="386">
        <f t="shared" si="7"/>
        <v>19000</v>
      </c>
      <c r="Y22" s="387">
        <f t="shared" si="8"/>
        <v>21000</v>
      </c>
      <c r="Z22" s="387">
        <f t="shared" si="9"/>
        <v>11000</v>
      </c>
      <c r="AA22" s="385"/>
      <c r="AB22" s="385"/>
      <c r="AC22" s="385"/>
      <c r="AD22" s="385"/>
      <c r="AE22" s="385"/>
      <c r="AF22" s="385"/>
      <c r="AG22" s="385"/>
      <c r="AH22" s="385"/>
      <c r="AI22" s="385"/>
      <c r="AJ22" s="385"/>
      <c r="AK22" s="385"/>
      <c r="AL22" s="385"/>
      <c r="AM22" s="385"/>
      <c r="AN22" s="385"/>
      <c r="AO22" s="385"/>
      <c r="AP22" s="385"/>
      <c r="AQ22" s="385"/>
      <c r="AR22" s="385"/>
      <c r="AS22" s="385"/>
      <c r="AT22" s="385"/>
    </row>
    <row r="23" spans="1:46" s="144" customFormat="1" ht="15.75" thickBot="1">
      <c r="A23" s="150">
        <v>16</v>
      </c>
      <c r="B23" s="151">
        <v>44393</v>
      </c>
      <c r="C23" s="148" t="e">
        <f>#REF!</f>
        <v>#REF!</v>
      </c>
      <c r="D23" s="166">
        <f t="shared" si="1"/>
        <v>0</v>
      </c>
      <c r="E23" s="167">
        <f>'ENTRI PENDAPATAN'!D21</f>
        <v>0</v>
      </c>
      <c r="F23" s="166">
        <f t="shared" si="2"/>
        <v>0</v>
      </c>
      <c r="G23" s="167">
        <f>'ENTRI PENDAPATAN'!E21</f>
        <v>0</v>
      </c>
      <c r="H23" s="166">
        <f t="shared" si="3"/>
        <v>0</v>
      </c>
      <c r="I23" s="167">
        <f>'ENTRI PENDAPATAN'!F21</f>
        <v>0</v>
      </c>
      <c r="J23" s="175">
        <f t="shared" si="4"/>
        <v>0</v>
      </c>
      <c r="K23" s="179"/>
      <c r="L23" s="180"/>
      <c r="M23" s="179"/>
      <c r="N23" s="166">
        <f t="shared" si="5"/>
        <v>0</v>
      </c>
      <c r="O23" s="178">
        <f>'ENTRI PENDAPATAN'!H21</f>
        <v>0</v>
      </c>
      <c r="P23" s="166">
        <f t="shared" si="6"/>
        <v>0</v>
      </c>
      <c r="Q23" s="167">
        <f>'ENTRI PENDAPATAN'!I21</f>
        <v>0</v>
      </c>
      <c r="R23" s="167">
        <f>'ENTRI PENDAPATAN'!L21</f>
        <v>0</v>
      </c>
      <c r="S23" s="178">
        <f>'ENTRI PENDAPATAN'!M21</f>
        <v>0</v>
      </c>
      <c r="T23" s="178">
        <f>'ENTRI PENDAPATAN'!N21</f>
        <v>0</v>
      </c>
      <c r="U23" s="187">
        <f t="shared" si="0"/>
        <v>0</v>
      </c>
      <c r="V23" s="183"/>
      <c r="W23" s="385"/>
      <c r="X23" s="386">
        <f t="shared" si="7"/>
        <v>0</v>
      </c>
      <c r="Y23" s="387">
        <f t="shared" si="8"/>
        <v>0</v>
      </c>
      <c r="Z23" s="387">
        <f t="shared" si="9"/>
        <v>0</v>
      </c>
      <c r="AA23" s="385"/>
      <c r="AB23" s="385"/>
      <c r="AC23" s="385"/>
      <c r="AD23" s="385"/>
      <c r="AE23" s="385"/>
      <c r="AF23" s="385"/>
      <c r="AG23" s="385"/>
      <c r="AH23" s="385"/>
      <c r="AI23" s="385"/>
      <c r="AJ23" s="385"/>
      <c r="AK23" s="385"/>
      <c r="AL23" s="385"/>
      <c r="AM23" s="385"/>
      <c r="AN23" s="385"/>
      <c r="AO23" s="385"/>
      <c r="AP23" s="385"/>
      <c r="AQ23" s="385"/>
      <c r="AR23" s="385"/>
      <c r="AS23" s="385"/>
      <c r="AT23" s="385"/>
    </row>
    <row r="24" spans="1:46" s="161" customFormat="1" ht="15.75" thickBot="1">
      <c r="A24" s="150">
        <v>17</v>
      </c>
      <c r="B24" s="151">
        <v>44394</v>
      </c>
      <c r="C24" s="148" t="e">
        <f>#REF!</f>
        <v>#REF!</v>
      </c>
      <c r="D24" s="166">
        <f t="shared" si="1"/>
        <v>2</v>
      </c>
      <c r="E24" s="167">
        <f>'ENTRI PENDAPATAN'!D22</f>
        <v>4000</v>
      </c>
      <c r="F24" s="166">
        <f t="shared" si="2"/>
        <v>8</v>
      </c>
      <c r="G24" s="167">
        <f>'ENTRI PENDAPATAN'!E22</f>
        <v>12000</v>
      </c>
      <c r="H24" s="166">
        <f t="shared" si="3"/>
        <v>5</v>
      </c>
      <c r="I24" s="167">
        <f>'ENTRI PENDAPATAN'!F22</f>
        <v>5000</v>
      </c>
      <c r="J24" s="175">
        <f t="shared" si="4"/>
        <v>0</v>
      </c>
      <c r="K24" s="179"/>
      <c r="L24" s="180"/>
      <c r="M24" s="179"/>
      <c r="N24" s="166">
        <f t="shared" si="5"/>
        <v>5</v>
      </c>
      <c r="O24" s="178">
        <f>'ENTRI PENDAPATAN'!H22</f>
        <v>10000</v>
      </c>
      <c r="P24" s="166">
        <f t="shared" si="6"/>
        <v>1</v>
      </c>
      <c r="Q24" s="167">
        <f>'ENTRI PENDAPATAN'!I22</f>
        <v>3000</v>
      </c>
      <c r="R24" s="167">
        <f>'ENTRI PENDAPATAN'!L22</f>
        <v>18000</v>
      </c>
      <c r="S24" s="178">
        <f>'ENTRI PENDAPATAN'!M22</f>
        <v>6000</v>
      </c>
      <c r="T24" s="178">
        <f>'ENTRI PENDAPATAN'!N22</f>
        <v>0</v>
      </c>
      <c r="U24" s="187">
        <f t="shared" si="0"/>
        <v>58000</v>
      </c>
      <c r="V24" s="183"/>
      <c r="W24" s="385"/>
      <c r="X24" s="386">
        <f t="shared" si="7"/>
        <v>21000</v>
      </c>
      <c r="Y24" s="387">
        <f t="shared" si="8"/>
        <v>24000</v>
      </c>
      <c r="Z24" s="387">
        <f t="shared" si="9"/>
        <v>13000</v>
      </c>
      <c r="AA24" s="385"/>
      <c r="AB24" s="385"/>
      <c r="AC24" s="385"/>
      <c r="AD24" s="385"/>
      <c r="AE24" s="385"/>
      <c r="AF24" s="385"/>
      <c r="AG24" s="385"/>
      <c r="AH24" s="385"/>
      <c r="AI24" s="385"/>
      <c r="AJ24" s="389"/>
      <c r="AK24" s="389"/>
      <c r="AL24" s="389"/>
      <c r="AM24" s="389"/>
      <c r="AN24" s="389"/>
      <c r="AO24" s="389"/>
      <c r="AP24" s="389"/>
      <c r="AQ24" s="389"/>
      <c r="AR24" s="389"/>
      <c r="AS24" s="389"/>
      <c r="AT24" s="389"/>
    </row>
    <row r="25" spans="1:46" ht="15.75" thickBot="1">
      <c r="A25" s="150">
        <v>18</v>
      </c>
      <c r="B25" s="151">
        <v>44395</v>
      </c>
      <c r="C25" s="148" t="e">
        <f>#REF!</f>
        <v>#REF!</v>
      </c>
      <c r="D25" s="166">
        <f t="shared" si="1"/>
        <v>1</v>
      </c>
      <c r="E25" s="167">
        <f>'ENTRI PENDAPATAN'!D23</f>
        <v>2000</v>
      </c>
      <c r="F25" s="166">
        <f t="shared" si="2"/>
        <v>4</v>
      </c>
      <c r="G25" s="167">
        <f>'ENTRI PENDAPATAN'!E23</f>
        <v>6000</v>
      </c>
      <c r="H25" s="166">
        <f t="shared" si="3"/>
        <v>3</v>
      </c>
      <c r="I25" s="167">
        <f>'ENTRI PENDAPATAN'!F23</f>
        <v>3000</v>
      </c>
      <c r="J25" s="175">
        <f t="shared" si="4"/>
        <v>0</v>
      </c>
      <c r="K25" s="179"/>
      <c r="L25" s="180"/>
      <c r="M25" s="179"/>
      <c r="N25" s="166">
        <f t="shared" si="5"/>
        <v>4</v>
      </c>
      <c r="O25" s="178">
        <f>'ENTRI PENDAPATAN'!H23</f>
        <v>8000</v>
      </c>
      <c r="P25" s="166">
        <f t="shared" si="6"/>
        <v>1</v>
      </c>
      <c r="Q25" s="167">
        <f>'ENTRI PENDAPATAN'!I23</f>
        <v>3000</v>
      </c>
      <c r="R25" s="167">
        <f>'ENTRI PENDAPATAN'!L23</f>
        <v>12000</v>
      </c>
      <c r="S25" s="178">
        <f>'ENTRI PENDAPATAN'!M23</f>
        <v>6000</v>
      </c>
      <c r="T25" s="178">
        <f>'ENTRI PENDAPATAN'!N23</f>
        <v>0</v>
      </c>
      <c r="U25" s="187">
        <f t="shared" si="0"/>
        <v>40000</v>
      </c>
      <c r="V25" s="183"/>
      <c r="X25" s="386">
        <f t="shared" si="7"/>
        <v>11000</v>
      </c>
      <c r="Y25" s="387">
        <f t="shared" si="8"/>
        <v>18000</v>
      </c>
      <c r="Z25" s="387">
        <f t="shared" si="9"/>
        <v>11000</v>
      </c>
    </row>
    <row r="26" spans="1:46" ht="15.75" thickBot="1">
      <c r="A26" s="150">
        <v>19</v>
      </c>
      <c r="B26" s="151">
        <v>44396</v>
      </c>
      <c r="C26" s="148" t="e">
        <f>#REF!</f>
        <v>#REF!</v>
      </c>
      <c r="D26" s="166">
        <f t="shared" si="1"/>
        <v>2</v>
      </c>
      <c r="E26" s="167">
        <f>'ENTRI PENDAPATAN'!D24</f>
        <v>4000</v>
      </c>
      <c r="F26" s="166">
        <f t="shared" si="2"/>
        <v>6</v>
      </c>
      <c r="G26" s="167">
        <f>'ENTRI PENDAPATAN'!E24</f>
        <v>9000</v>
      </c>
      <c r="H26" s="166">
        <f t="shared" si="3"/>
        <v>5</v>
      </c>
      <c r="I26" s="167">
        <f>'ENTRI PENDAPATAN'!F24</f>
        <v>5000</v>
      </c>
      <c r="J26" s="175">
        <f t="shared" si="4"/>
        <v>0</v>
      </c>
      <c r="K26" s="179"/>
      <c r="L26" s="180"/>
      <c r="M26" s="179"/>
      <c r="N26" s="166">
        <f t="shared" si="5"/>
        <v>4</v>
      </c>
      <c r="O26" s="178">
        <f>'ENTRI PENDAPATAN'!H24</f>
        <v>8000</v>
      </c>
      <c r="P26" s="166">
        <f t="shared" si="6"/>
        <v>1</v>
      </c>
      <c r="Q26" s="167">
        <f>'ENTRI PENDAPATAN'!I24</f>
        <v>3000</v>
      </c>
      <c r="R26" s="167">
        <f>'ENTRI PENDAPATAN'!L24</f>
        <v>15000</v>
      </c>
      <c r="S26" s="178">
        <f>'ENTRI PENDAPATAN'!M24</f>
        <v>6000</v>
      </c>
      <c r="T26" s="178">
        <f>'ENTRI PENDAPATAN'!N24</f>
        <v>0</v>
      </c>
      <c r="U26" s="187">
        <f t="shared" si="0"/>
        <v>50000</v>
      </c>
      <c r="V26" s="183"/>
      <c r="X26" s="386">
        <f t="shared" si="7"/>
        <v>18000</v>
      </c>
      <c r="Y26" s="387">
        <f t="shared" si="8"/>
        <v>21000</v>
      </c>
      <c r="Z26" s="387">
        <f t="shared" si="9"/>
        <v>11000</v>
      </c>
    </row>
    <row r="27" spans="1:46">
      <c r="A27" s="150">
        <v>20</v>
      </c>
      <c r="B27" s="151">
        <v>44397</v>
      </c>
      <c r="C27" s="148" t="e">
        <f>#REF!</f>
        <v>#REF!</v>
      </c>
      <c r="D27" s="166">
        <f t="shared" si="1"/>
        <v>0</v>
      </c>
      <c r="E27" s="167">
        <f>'ENTRI PENDAPATAN'!D25</f>
        <v>0</v>
      </c>
      <c r="F27" s="166">
        <f t="shared" si="2"/>
        <v>0</v>
      </c>
      <c r="G27" s="167">
        <f>'ENTRI PENDAPATAN'!E25</f>
        <v>0</v>
      </c>
      <c r="H27" s="166">
        <f t="shared" si="3"/>
        <v>0</v>
      </c>
      <c r="I27" s="167">
        <f>'ENTRI PENDAPATAN'!F25</f>
        <v>0</v>
      </c>
      <c r="J27" s="175">
        <f t="shared" si="4"/>
        <v>0</v>
      </c>
      <c r="K27" s="179"/>
      <c r="L27" s="180"/>
      <c r="M27" s="179"/>
      <c r="N27" s="166">
        <f t="shared" si="5"/>
        <v>0</v>
      </c>
      <c r="O27" s="178">
        <f>'ENTRI PENDAPATAN'!H25</f>
        <v>0</v>
      </c>
      <c r="P27" s="166">
        <f t="shared" si="6"/>
        <v>0</v>
      </c>
      <c r="Q27" s="167">
        <f>'ENTRI PENDAPATAN'!I25</f>
        <v>0</v>
      </c>
      <c r="R27" s="167">
        <f>'ENTRI PENDAPATAN'!L25</f>
        <v>0</v>
      </c>
      <c r="S27" s="178">
        <f>'ENTRI PENDAPATAN'!M25</f>
        <v>0</v>
      </c>
      <c r="T27" s="178">
        <f>'ENTRI PENDAPATAN'!N25</f>
        <v>0</v>
      </c>
      <c r="U27" s="187">
        <f t="shared" si="0"/>
        <v>0</v>
      </c>
      <c r="V27" s="183"/>
      <c r="X27" s="386">
        <f t="shared" si="7"/>
        <v>0</v>
      </c>
      <c r="Y27" s="387">
        <f t="shared" si="8"/>
        <v>0</v>
      </c>
      <c r="Z27" s="387">
        <f t="shared" si="9"/>
        <v>0</v>
      </c>
      <c r="AE27" s="390">
        <v>20000</v>
      </c>
    </row>
    <row r="28" spans="1:46" ht="15.75" thickBot="1">
      <c r="A28" s="150">
        <v>21</v>
      </c>
      <c r="B28" s="151">
        <v>44398</v>
      </c>
      <c r="C28" s="152" t="e">
        <f>#REF!</f>
        <v>#REF!</v>
      </c>
      <c r="D28" s="166">
        <f t="shared" si="1"/>
        <v>2</v>
      </c>
      <c r="E28" s="167">
        <f>'ENTRI PENDAPATAN'!D26</f>
        <v>4000</v>
      </c>
      <c r="F28" s="166">
        <f t="shared" si="2"/>
        <v>4</v>
      </c>
      <c r="G28" s="167">
        <f>'ENTRI PENDAPATAN'!E26</f>
        <v>6000</v>
      </c>
      <c r="H28" s="166">
        <f t="shared" si="3"/>
        <v>5</v>
      </c>
      <c r="I28" s="167">
        <f>'ENTRI PENDAPATAN'!F26</f>
        <v>5000</v>
      </c>
      <c r="J28" s="175">
        <f t="shared" si="4"/>
        <v>0</v>
      </c>
      <c r="K28" s="176"/>
      <c r="L28" s="177"/>
      <c r="M28" s="176"/>
      <c r="N28" s="166">
        <f t="shared" si="5"/>
        <v>5</v>
      </c>
      <c r="O28" s="178">
        <f>'ENTRI PENDAPATAN'!H26</f>
        <v>10000</v>
      </c>
      <c r="P28" s="166">
        <f t="shared" si="6"/>
        <v>1</v>
      </c>
      <c r="Q28" s="167">
        <f>'ENTRI PENDAPATAN'!I26</f>
        <v>3000</v>
      </c>
      <c r="R28" s="167">
        <f>'ENTRI PENDAPATAN'!L26</f>
        <v>6000</v>
      </c>
      <c r="S28" s="178">
        <f>'ENTRI PENDAPATAN'!M26</f>
        <v>6000</v>
      </c>
      <c r="T28" s="178">
        <f>'ENTRI PENDAPATAN'!N26</f>
        <v>0</v>
      </c>
      <c r="U28" s="186">
        <f t="shared" si="0"/>
        <v>40000</v>
      </c>
      <c r="V28" s="183"/>
      <c r="X28" s="386">
        <f t="shared" si="7"/>
        <v>15000</v>
      </c>
      <c r="Y28" s="387">
        <f t="shared" si="8"/>
        <v>12000</v>
      </c>
      <c r="Z28" s="387">
        <f t="shared" si="9"/>
        <v>13000</v>
      </c>
      <c r="AE28" s="390">
        <v>20500</v>
      </c>
    </row>
    <row r="29" spans="1:46" ht="15.75" thickBot="1">
      <c r="A29" s="150">
        <v>22</v>
      </c>
      <c r="B29" s="151">
        <v>44399</v>
      </c>
      <c r="C29" s="148" t="e">
        <f>#REF!</f>
        <v>#REF!</v>
      </c>
      <c r="D29" s="166">
        <f t="shared" si="1"/>
        <v>2</v>
      </c>
      <c r="E29" s="167">
        <f>'ENTRI PENDAPATAN'!D27</f>
        <v>4000</v>
      </c>
      <c r="F29" s="166">
        <f t="shared" si="2"/>
        <v>6</v>
      </c>
      <c r="G29" s="167">
        <f>'ENTRI PENDAPATAN'!E27</f>
        <v>9000</v>
      </c>
      <c r="H29" s="166">
        <f t="shared" si="3"/>
        <v>5</v>
      </c>
      <c r="I29" s="167">
        <f>'ENTRI PENDAPATAN'!F27</f>
        <v>5000</v>
      </c>
      <c r="J29" s="175">
        <f t="shared" si="4"/>
        <v>0</v>
      </c>
      <c r="K29" s="179"/>
      <c r="L29" s="180"/>
      <c r="M29" s="179"/>
      <c r="N29" s="166">
        <f t="shared" si="5"/>
        <v>5</v>
      </c>
      <c r="O29" s="178">
        <f>'ENTRI PENDAPATAN'!H27</f>
        <v>10000</v>
      </c>
      <c r="P29" s="166">
        <f t="shared" si="6"/>
        <v>1</v>
      </c>
      <c r="Q29" s="167">
        <f>'ENTRI PENDAPATAN'!I27</f>
        <v>3000</v>
      </c>
      <c r="R29" s="167">
        <f>'ENTRI PENDAPATAN'!L27</f>
        <v>18000</v>
      </c>
      <c r="S29" s="178">
        <f>'ENTRI PENDAPATAN'!M27</f>
        <v>6000</v>
      </c>
      <c r="T29" s="178">
        <f>'ENTRI PENDAPATAN'!N27</f>
        <v>0</v>
      </c>
      <c r="U29" s="187">
        <f t="shared" si="0"/>
        <v>55000</v>
      </c>
      <c r="V29" s="183"/>
      <c r="X29" s="386">
        <f t="shared" si="7"/>
        <v>18000</v>
      </c>
      <c r="Y29" s="387">
        <f t="shared" si="8"/>
        <v>24000</v>
      </c>
      <c r="Z29" s="387">
        <f t="shared" si="9"/>
        <v>13000</v>
      </c>
      <c r="AE29" s="390">
        <v>136000</v>
      </c>
    </row>
    <row r="30" spans="1:46" s="141" customFormat="1" ht="15.75" thickBot="1">
      <c r="A30" s="150">
        <v>23</v>
      </c>
      <c r="B30" s="151">
        <v>44400</v>
      </c>
      <c r="C30" s="148" t="e">
        <f>#REF!</f>
        <v>#REF!</v>
      </c>
      <c r="D30" s="166">
        <f t="shared" si="1"/>
        <v>2</v>
      </c>
      <c r="E30" s="167">
        <f>'ENTRI PENDAPATAN'!D28</f>
        <v>4000</v>
      </c>
      <c r="F30" s="166">
        <f t="shared" si="2"/>
        <v>4</v>
      </c>
      <c r="G30" s="167">
        <f>'ENTRI PENDAPATAN'!E28</f>
        <v>6000</v>
      </c>
      <c r="H30" s="166">
        <f t="shared" si="3"/>
        <v>5</v>
      </c>
      <c r="I30" s="167">
        <f>'ENTRI PENDAPATAN'!F28</f>
        <v>5000</v>
      </c>
      <c r="J30" s="175">
        <f t="shared" si="4"/>
        <v>0</v>
      </c>
      <c r="K30" s="179"/>
      <c r="L30" s="180"/>
      <c r="M30" s="179"/>
      <c r="N30" s="166">
        <f t="shared" si="5"/>
        <v>4</v>
      </c>
      <c r="O30" s="178">
        <f>'ENTRI PENDAPATAN'!H28</f>
        <v>8000</v>
      </c>
      <c r="P30" s="166">
        <f t="shared" si="6"/>
        <v>1</v>
      </c>
      <c r="Q30" s="167">
        <f>'ENTRI PENDAPATAN'!I28</f>
        <v>3000</v>
      </c>
      <c r="R30" s="167">
        <f>'ENTRI PENDAPATAN'!L28</f>
        <v>9000</v>
      </c>
      <c r="S30" s="178">
        <f>'ENTRI PENDAPATAN'!M28</f>
        <v>6000</v>
      </c>
      <c r="T30" s="178">
        <f>'ENTRI PENDAPATAN'!N28</f>
        <v>0</v>
      </c>
      <c r="U30" s="187">
        <f t="shared" si="0"/>
        <v>41000</v>
      </c>
      <c r="V30" s="183"/>
      <c r="W30" s="385"/>
      <c r="X30" s="386">
        <f t="shared" si="7"/>
        <v>15000</v>
      </c>
      <c r="Y30" s="387">
        <f t="shared" si="8"/>
        <v>15000</v>
      </c>
      <c r="Z30" s="387">
        <f t="shared" si="9"/>
        <v>11000</v>
      </c>
      <c r="AA30" s="385"/>
      <c r="AB30" s="385"/>
      <c r="AC30" s="385"/>
      <c r="AD30" s="385"/>
      <c r="AE30" s="390">
        <v>666000</v>
      </c>
      <c r="AF30" s="385"/>
      <c r="AG30" s="385"/>
      <c r="AH30" s="385"/>
      <c r="AI30" s="385"/>
      <c r="AJ30" s="388"/>
      <c r="AK30" s="388"/>
      <c r="AL30" s="388"/>
      <c r="AM30" s="388"/>
      <c r="AN30" s="388"/>
      <c r="AO30" s="388"/>
      <c r="AP30" s="388"/>
      <c r="AQ30" s="388"/>
      <c r="AR30" s="388"/>
      <c r="AS30" s="388"/>
      <c r="AT30" s="388"/>
    </row>
    <row r="31" spans="1:46" ht="15.75" thickBot="1">
      <c r="A31" s="150">
        <v>24</v>
      </c>
      <c r="B31" s="151">
        <v>44401</v>
      </c>
      <c r="C31" s="148" t="e">
        <f>#REF!</f>
        <v>#REF!</v>
      </c>
      <c r="D31" s="166">
        <f t="shared" si="1"/>
        <v>2</v>
      </c>
      <c r="E31" s="167">
        <f>'ENTRI PENDAPATAN'!D29</f>
        <v>4000</v>
      </c>
      <c r="F31" s="166">
        <f t="shared" si="2"/>
        <v>6</v>
      </c>
      <c r="G31" s="167">
        <f>'ENTRI PENDAPATAN'!E29</f>
        <v>9000</v>
      </c>
      <c r="H31" s="166">
        <f t="shared" si="3"/>
        <v>5</v>
      </c>
      <c r="I31" s="167">
        <f>'ENTRI PENDAPATAN'!F29</f>
        <v>5000</v>
      </c>
      <c r="J31" s="175">
        <f t="shared" si="4"/>
        <v>0</v>
      </c>
      <c r="K31" s="179"/>
      <c r="L31" s="180"/>
      <c r="M31" s="179"/>
      <c r="N31" s="166">
        <f t="shared" si="5"/>
        <v>4</v>
      </c>
      <c r="O31" s="178">
        <f>'ENTRI PENDAPATAN'!H29</f>
        <v>8000</v>
      </c>
      <c r="P31" s="166">
        <f t="shared" si="6"/>
        <v>1</v>
      </c>
      <c r="Q31" s="167">
        <f>'ENTRI PENDAPATAN'!I29</f>
        <v>3000</v>
      </c>
      <c r="R31" s="167">
        <f>'ENTRI PENDAPATAN'!L29</f>
        <v>9000</v>
      </c>
      <c r="S31" s="178">
        <f>'ENTRI PENDAPATAN'!M29</f>
        <v>3000</v>
      </c>
      <c r="T31" s="178">
        <f>'ENTRI PENDAPATAN'!N29</f>
        <v>0</v>
      </c>
      <c r="U31" s="187">
        <f t="shared" si="0"/>
        <v>41000</v>
      </c>
      <c r="V31" s="183"/>
      <c r="X31" s="386">
        <f t="shared" si="7"/>
        <v>18000</v>
      </c>
      <c r="Y31" s="387">
        <f t="shared" si="8"/>
        <v>12000</v>
      </c>
      <c r="Z31" s="387">
        <f t="shared" si="9"/>
        <v>11000</v>
      </c>
      <c r="AE31" s="390">
        <v>47000</v>
      </c>
    </row>
    <row r="32" spans="1:46" s="141" customFormat="1" ht="15.75" thickBot="1">
      <c r="A32" s="331">
        <v>25</v>
      </c>
      <c r="B32" s="323">
        <v>44402</v>
      </c>
      <c r="C32" s="324" t="e">
        <f>#REF!</f>
        <v>#REF!</v>
      </c>
      <c r="D32" s="371">
        <f t="shared" si="1"/>
        <v>2</v>
      </c>
      <c r="E32" s="372">
        <f>'ENTRI PENDAPATAN'!D30</f>
        <v>4000</v>
      </c>
      <c r="F32" s="371">
        <f t="shared" si="2"/>
        <v>6</v>
      </c>
      <c r="G32" s="372">
        <f>'ENTRI PENDAPATAN'!E30</f>
        <v>9000</v>
      </c>
      <c r="H32" s="371">
        <f t="shared" si="3"/>
        <v>3</v>
      </c>
      <c r="I32" s="372">
        <f>'ENTRI PENDAPATAN'!F30</f>
        <v>3000</v>
      </c>
      <c r="J32" s="373">
        <f t="shared" si="4"/>
        <v>0</v>
      </c>
      <c r="K32" s="374"/>
      <c r="L32" s="375"/>
      <c r="M32" s="374"/>
      <c r="N32" s="371">
        <f t="shared" si="5"/>
        <v>4</v>
      </c>
      <c r="O32" s="178">
        <f>'ENTRI PENDAPATAN'!H30</f>
        <v>8000</v>
      </c>
      <c r="P32" s="371">
        <f t="shared" si="6"/>
        <v>1</v>
      </c>
      <c r="Q32" s="167">
        <f>'ENTRI PENDAPATAN'!I30</f>
        <v>3000</v>
      </c>
      <c r="R32" s="167">
        <f>'ENTRI PENDAPATAN'!L30</f>
        <v>6000</v>
      </c>
      <c r="S32" s="178">
        <f>'ENTRI PENDAPATAN'!M30</f>
        <v>6000</v>
      </c>
      <c r="T32" s="376">
        <f>'ENTRI PENDAPATAN'!N30</f>
        <v>0</v>
      </c>
      <c r="U32" s="377">
        <f t="shared" si="0"/>
        <v>39000</v>
      </c>
      <c r="V32" s="378"/>
      <c r="W32" s="385"/>
      <c r="X32" s="386">
        <f t="shared" si="7"/>
        <v>16000</v>
      </c>
      <c r="Y32" s="387">
        <f t="shared" si="8"/>
        <v>12000</v>
      </c>
      <c r="Z32" s="387">
        <f t="shared" si="9"/>
        <v>11000</v>
      </c>
      <c r="AA32" s="385"/>
      <c r="AB32" s="385"/>
      <c r="AC32" s="385"/>
      <c r="AD32" s="385"/>
      <c r="AE32" s="390">
        <v>42500</v>
      </c>
      <c r="AF32" s="385"/>
      <c r="AG32" s="385"/>
      <c r="AH32" s="385"/>
      <c r="AI32" s="385"/>
      <c r="AJ32" s="388"/>
      <c r="AK32" s="388"/>
      <c r="AL32" s="388"/>
      <c r="AM32" s="388"/>
      <c r="AN32" s="388"/>
      <c r="AO32" s="388"/>
      <c r="AP32" s="388"/>
      <c r="AQ32" s="388"/>
      <c r="AR32" s="388"/>
      <c r="AS32" s="388"/>
      <c r="AT32" s="388"/>
    </row>
    <row r="33" spans="1:46" s="141" customFormat="1" ht="15.75" thickBot="1">
      <c r="A33" s="364">
        <v>26</v>
      </c>
      <c r="B33" s="195">
        <v>44403</v>
      </c>
      <c r="C33" s="159" t="e">
        <f>#REF!</f>
        <v>#REF!</v>
      </c>
      <c r="D33" s="196">
        <f t="shared" si="1"/>
        <v>2</v>
      </c>
      <c r="E33" s="365">
        <f>'ENTRI PENDAPATAN'!D31</f>
        <v>4000</v>
      </c>
      <c r="F33" s="196">
        <f t="shared" si="2"/>
        <v>8</v>
      </c>
      <c r="G33" s="365">
        <f>'ENTRI PENDAPATAN'!E31</f>
        <v>12000</v>
      </c>
      <c r="H33" s="196">
        <f t="shared" si="3"/>
        <v>4</v>
      </c>
      <c r="I33" s="365">
        <f>'ENTRI PENDAPATAN'!F31</f>
        <v>4000</v>
      </c>
      <c r="J33" s="366">
        <f t="shared" si="4"/>
        <v>0</v>
      </c>
      <c r="K33" s="367"/>
      <c r="L33" s="368"/>
      <c r="M33" s="367"/>
      <c r="N33" s="196">
        <f t="shared" si="5"/>
        <v>5</v>
      </c>
      <c r="O33" s="369">
        <f>'ENTRI PENDAPATAN'!H31</f>
        <v>10000</v>
      </c>
      <c r="P33" s="196">
        <f t="shared" si="6"/>
        <v>1</v>
      </c>
      <c r="Q33" s="365">
        <f>'ENTRI PENDAPATAN'!I31</f>
        <v>3000</v>
      </c>
      <c r="R33" s="167">
        <f>'ENTRI PENDAPATAN'!L31</f>
        <v>15000</v>
      </c>
      <c r="S33" s="178">
        <f>'ENTRI PENDAPATAN'!M31</f>
        <v>6000</v>
      </c>
      <c r="T33" s="376">
        <f>'ENTRI PENDAPATAN'!N31</f>
        <v>0</v>
      </c>
      <c r="U33" s="370">
        <f t="shared" si="0"/>
        <v>54000</v>
      </c>
      <c r="V33" s="224"/>
      <c r="W33" s="385"/>
      <c r="X33" s="386">
        <f t="shared" si="7"/>
        <v>20000</v>
      </c>
      <c r="Y33" s="387">
        <f t="shared" si="8"/>
        <v>21000</v>
      </c>
      <c r="Z33" s="387">
        <f t="shared" si="9"/>
        <v>13000</v>
      </c>
      <c r="AA33" s="385"/>
      <c r="AB33" s="385"/>
      <c r="AC33" s="385"/>
      <c r="AD33" s="385"/>
      <c r="AE33" s="390">
        <v>752000</v>
      </c>
      <c r="AF33" s="385"/>
      <c r="AG33" s="385"/>
      <c r="AH33" s="385"/>
      <c r="AI33" s="385"/>
      <c r="AJ33" s="388"/>
      <c r="AK33" s="388"/>
      <c r="AL33" s="388"/>
      <c r="AM33" s="388"/>
      <c r="AN33" s="388"/>
      <c r="AO33" s="388"/>
      <c r="AP33" s="388"/>
      <c r="AQ33" s="388"/>
      <c r="AR33" s="388"/>
      <c r="AS33" s="388"/>
      <c r="AT33" s="388"/>
    </row>
    <row r="34" spans="1:46" ht="15.75" thickBot="1">
      <c r="A34" s="150">
        <v>27</v>
      </c>
      <c r="B34" s="151">
        <v>44404</v>
      </c>
      <c r="C34" s="148" t="e">
        <f>#REF!</f>
        <v>#REF!</v>
      </c>
      <c r="D34" s="196">
        <f t="shared" ref="D34:D38" si="10">E34/2000</f>
        <v>2</v>
      </c>
      <c r="E34" s="365">
        <f>'ENTRI PENDAPATAN'!D32</f>
        <v>4000</v>
      </c>
      <c r="F34" s="196">
        <f t="shared" ref="F34:F38" si="11">G34/1500</f>
        <v>6</v>
      </c>
      <c r="G34" s="365">
        <f>'ENTRI PENDAPATAN'!E32</f>
        <v>9000</v>
      </c>
      <c r="H34" s="196">
        <f t="shared" ref="H34:H38" si="12">I34/1000</f>
        <v>3</v>
      </c>
      <c r="I34" s="365">
        <f>'ENTRI PENDAPATAN'!F32</f>
        <v>3000</v>
      </c>
      <c r="J34" s="366">
        <f t="shared" ref="J34:J38" si="13">K34/500</f>
        <v>0</v>
      </c>
      <c r="K34" s="367"/>
      <c r="L34" s="368"/>
      <c r="M34" s="367"/>
      <c r="N34" s="196">
        <f t="shared" ref="N34:N38" si="14">O34/2000</f>
        <v>4</v>
      </c>
      <c r="O34" s="369">
        <f>'ENTRI PENDAPATAN'!H32</f>
        <v>8000</v>
      </c>
      <c r="P34" s="196">
        <f t="shared" ref="P34:P38" si="15">Q34/3000</f>
        <v>1</v>
      </c>
      <c r="Q34" s="365">
        <f>'ENTRI PENDAPATAN'!I32</f>
        <v>3000</v>
      </c>
      <c r="R34" s="167">
        <f>'ENTRI PENDAPATAN'!L32</f>
        <v>12000</v>
      </c>
      <c r="S34" s="178">
        <f>'ENTRI PENDAPATAN'!M32</f>
        <v>6000</v>
      </c>
      <c r="T34" s="376">
        <f>'ENTRI PENDAPATAN'!N32</f>
        <v>0</v>
      </c>
      <c r="U34" s="187">
        <f t="shared" si="0"/>
        <v>45000</v>
      </c>
      <c r="V34" s="183"/>
      <c r="X34" s="386">
        <f t="shared" si="7"/>
        <v>16000</v>
      </c>
      <c r="Y34" s="387">
        <f t="shared" si="8"/>
        <v>18000</v>
      </c>
      <c r="Z34" s="387">
        <f t="shared" si="9"/>
        <v>11000</v>
      </c>
      <c r="AA34" s="386">
        <f>T39+R39</f>
        <v>1293000</v>
      </c>
      <c r="AE34" s="390">
        <v>41500</v>
      </c>
    </row>
    <row r="35" spans="1:46" ht="15.75" thickBot="1">
      <c r="A35" s="150">
        <v>28</v>
      </c>
      <c r="B35" s="151">
        <v>44405</v>
      </c>
      <c r="C35" s="148" t="e">
        <f>#REF!</f>
        <v>#REF!</v>
      </c>
      <c r="D35" s="196">
        <f t="shared" si="10"/>
        <v>2</v>
      </c>
      <c r="E35" s="365">
        <f>'ENTRI PENDAPATAN'!D33</f>
        <v>4000</v>
      </c>
      <c r="F35" s="196">
        <f t="shared" si="11"/>
        <v>8</v>
      </c>
      <c r="G35" s="365">
        <f>'ENTRI PENDAPATAN'!E33</f>
        <v>12000</v>
      </c>
      <c r="H35" s="196">
        <f t="shared" si="12"/>
        <v>3</v>
      </c>
      <c r="I35" s="365">
        <f>'ENTRI PENDAPATAN'!F33</f>
        <v>3000</v>
      </c>
      <c r="J35" s="366">
        <f t="shared" si="13"/>
        <v>0</v>
      </c>
      <c r="K35" s="367"/>
      <c r="L35" s="368"/>
      <c r="M35" s="367"/>
      <c r="N35" s="196">
        <f t="shared" si="14"/>
        <v>5</v>
      </c>
      <c r="O35" s="369">
        <f>'ENTRI PENDAPATAN'!H33</f>
        <v>10000</v>
      </c>
      <c r="P35" s="196">
        <f t="shared" si="15"/>
        <v>1</v>
      </c>
      <c r="Q35" s="365">
        <f>'ENTRI PENDAPATAN'!I33</f>
        <v>3000</v>
      </c>
      <c r="R35" s="167">
        <f>'ENTRI PENDAPATAN'!L33</f>
        <v>6000</v>
      </c>
      <c r="S35" s="178">
        <f>'ENTRI PENDAPATAN'!M33</f>
        <v>6000</v>
      </c>
      <c r="T35" s="376">
        <f>'ENTRI PENDAPATAN'!N33</f>
        <v>0</v>
      </c>
      <c r="U35" s="187">
        <f t="shared" si="0"/>
        <v>44000</v>
      </c>
      <c r="V35" s="183"/>
      <c r="X35" s="386">
        <f t="shared" si="7"/>
        <v>19000</v>
      </c>
      <c r="Y35" s="387">
        <f t="shared" si="8"/>
        <v>12000</v>
      </c>
      <c r="Z35" s="387">
        <f t="shared" si="9"/>
        <v>13000</v>
      </c>
      <c r="AE35" s="390"/>
    </row>
    <row r="36" spans="1:46" s="162" customFormat="1" ht="15.75" thickBot="1">
      <c r="A36" s="150">
        <v>29</v>
      </c>
      <c r="B36" s="151">
        <v>44406</v>
      </c>
      <c r="C36" s="168" t="e">
        <f>#REF!</f>
        <v>#REF!</v>
      </c>
      <c r="D36" s="196">
        <f t="shared" si="10"/>
        <v>2</v>
      </c>
      <c r="E36" s="365">
        <f>'ENTRI PENDAPATAN'!D34</f>
        <v>4000</v>
      </c>
      <c r="F36" s="196">
        <f t="shared" si="11"/>
        <v>8</v>
      </c>
      <c r="G36" s="365">
        <f>'ENTRI PENDAPATAN'!E34</f>
        <v>12000</v>
      </c>
      <c r="H36" s="196">
        <f t="shared" si="12"/>
        <v>6</v>
      </c>
      <c r="I36" s="365">
        <f>'ENTRI PENDAPATAN'!F34</f>
        <v>6000</v>
      </c>
      <c r="J36" s="366">
        <f t="shared" si="13"/>
        <v>0</v>
      </c>
      <c r="K36" s="367"/>
      <c r="L36" s="368"/>
      <c r="M36" s="367"/>
      <c r="N36" s="196">
        <f t="shared" si="14"/>
        <v>5</v>
      </c>
      <c r="O36" s="369">
        <f>'ENTRI PENDAPATAN'!H34</f>
        <v>10000</v>
      </c>
      <c r="P36" s="196">
        <f t="shared" si="15"/>
        <v>1</v>
      </c>
      <c r="Q36" s="365">
        <f>'ENTRI PENDAPATAN'!I34</f>
        <v>3000</v>
      </c>
      <c r="R36" s="167">
        <f>'ENTRI PENDAPATAN'!L34</f>
        <v>15000</v>
      </c>
      <c r="S36" s="178">
        <f>'ENTRI PENDAPATAN'!M34</f>
        <v>6000</v>
      </c>
      <c r="T36" s="376">
        <f>'ENTRI PENDAPATAN'!N34</f>
        <v>0</v>
      </c>
      <c r="U36" s="187">
        <f t="shared" si="0"/>
        <v>56000</v>
      </c>
      <c r="V36" s="188"/>
      <c r="W36" s="385"/>
      <c r="X36" s="386">
        <f t="shared" si="7"/>
        <v>22000</v>
      </c>
      <c r="Y36" s="387">
        <f t="shared" si="8"/>
        <v>21000</v>
      </c>
      <c r="Z36" s="387">
        <f t="shared" si="9"/>
        <v>13000</v>
      </c>
      <c r="AA36" s="385"/>
      <c r="AB36" s="385"/>
      <c r="AC36" s="385"/>
      <c r="AD36" s="385"/>
      <c r="AE36" s="390"/>
      <c r="AF36" s="385"/>
      <c r="AG36" s="385"/>
      <c r="AH36" s="385"/>
      <c r="AI36" s="385"/>
      <c r="AJ36" s="382"/>
      <c r="AK36" s="382"/>
      <c r="AL36" s="382"/>
      <c r="AM36" s="382"/>
      <c r="AN36" s="382"/>
      <c r="AO36" s="382"/>
      <c r="AP36" s="382"/>
      <c r="AQ36" s="382"/>
      <c r="AR36" s="382"/>
      <c r="AS36" s="382"/>
      <c r="AT36" s="382"/>
    </row>
    <row r="37" spans="1:46" s="161" customFormat="1">
      <c r="A37" s="150">
        <v>30</v>
      </c>
      <c r="B37" s="151">
        <v>44407</v>
      </c>
      <c r="C37" s="148"/>
      <c r="D37" s="196">
        <f t="shared" si="10"/>
        <v>2</v>
      </c>
      <c r="E37" s="365">
        <f>'ENTRI PENDAPATAN'!D35</f>
        <v>4000</v>
      </c>
      <c r="F37" s="196">
        <f t="shared" si="11"/>
        <v>8</v>
      </c>
      <c r="G37" s="365">
        <f>'ENTRI PENDAPATAN'!E35</f>
        <v>12000</v>
      </c>
      <c r="H37" s="196">
        <f t="shared" si="12"/>
        <v>5</v>
      </c>
      <c r="I37" s="365">
        <f>'ENTRI PENDAPATAN'!F35</f>
        <v>5000</v>
      </c>
      <c r="J37" s="366">
        <f t="shared" si="13"/>
        <v>0</v>
      </c>
      <c r="K37" s="367"/>
      <c r="L37" s="368"/>
      <c r="M37" s="367"/>
      <c r="N37" s="196">
        <f t="shared" si="14"/>
        <v>4</v>
      </c>
      <c r="O37" s="369">
        <f>'ENTRI PENDAPATAN'!H35</f>
        <v>8000</v>
      </c>
      <c r="P37" s="196">
        <f t="shared" si="15"/>
        <v>1</v>
      </c>
      <c r="Q37" s="365">
        <f>'ENTRI PENDAPATAN'!I35</f>
        <v>3000</v>
      </c>
      <c r="R37" s="167">
        <f>'ENTRI PENDAPATAN'!L35</f>
        <v>12000</v>
      </c>
      <c r="S37" s="178">
        <f>'ENTRI PENDAPATAN'!M35</f>
        <v>6000</v>
      </c>
      <c r="T37" s="376">
        <f>'ENTRI PENDAPATAN'!N35</f>
        <v>0</v>
      </c>
      <c r="U37" s="187">
        <f t="shared" si="0"/>
        <v>50000</v>
      </c>
      <c r="V37" s="183"/>
      <c r="W37" s="385">
        <f>SUM(R39:T39)</f>
        <v>1458000</v>
      </c>
      <c r="X37" s="386">
        <f t="shared" si="7"/>
        <v>21000</v>
      </c>
      <c r="Y37" s="387">
        <f t="shared" si="8"/>
        <v>18000</v>
      </c>
      <c r="Z37" s="387">
        <f t="shared" si="9"/>
        <v>11000</v>
      </c>
      <c r="AA37" s="385"/>
      <c r="AB37" s="385"/>
      <c r="AC37" s="385"/>
      <c r="AD37" s="385"/>
      <c r="AE37" s="390">
        <f>SUM(AE27:AE34)</f>
        <v>1725500</v>
      </c>
      <c r="AF37" s="385"/>
      <c r="AG37" s="385"/>
      <c r="AH37" s="385"/>
      <c r="AI37" s="385"/>
      <c r="AJ37" s="389"/>
      <c r="AK37" s="389"/>
      <c r="AL37" s="389"/>
      <c r="AM37" s="389"/>
      <c r="AN37" s="389"/>
      <c r="AO37" s="389"/>
      <c r="AP37" s="389"/>
      <c r="AQ37" s="389"/>
      <c r="AR37" s="389"/>
      <c r="AS37" s="389"/>
      <c r="AT37" s="389"/>
    </row>
    <row r="38" spans="1:46" s="141" customFormat="1" ht="15.75" thickBot="1">
      <c r="A38" s="150">
        <v>31</v>
      </c>
      <c r="B38" s="151">
        <v>44408</v>
      </c>
      <c r="C38" s="197"/>
      <c r="D38" s="196">
        <f t="shared" si="10"/>
        <v>2</v>
      </c>
      <c r="E38" s="365">
        <f>'ENTRI PENDAPATAN'!D36</f>
        <v>4000</v>
      </c>
      <c r="F38" s="196">
        <f t="shared" si="11"/>
        <v>6</v>
      </c>
      <c r="G38" s="365">
        <f>'ENTRI PENDAPATAN'!E36</f>
        <v>9000</v>
      </c>
      <c r="H38" s="196">
        <f t="shared" si="12"/>
        <v>5</v>
      </c>
      <c r="I38" s="365">
        <f>'ENTRI PENDAPATAN'!F36</f>
        <v>5000</v>
      </c>
      <c r="J38" s="366">
        <f t="shared" si="13"/>
        <v>0</v>
      </c>
      <c r="K38" s="367"/>
      <c r="L38" s="368"/>
      <c r="M38" s="367"/>
      <c r="N38" s="196">
        <f t="shared" si="14"/>
        <v>4</v>
      </c>
      <c r="O38" s="369">
        <f>'ENTRI PENDAPATAN'!H36</f>
        <v>8000</v>
      </c>
      <c r="P38" s="196">
        <f t="shared" si="15"/>
        <v>1</v>
      </c>
      <c r="Q38" s="365">
        <f>'ENTRI PENDAPATAN'!I36</f>
        <v>3000</v>
      </c>
      <c r="R38" s="167">
        <f>'ENTRI PENDAPATAN'!L36</f>
        <v>12000</v>
      </c>
      <c r="S38" s="178">
        <f>'ENTRI PENDAPATAN'!M36</f>
        <v>6000</v>
      </c>
      <c r="T38" s="376">
        <f>'ENTRI PENDAPATAN'!N36</f>
        <v>900000</v>
      </c>
      <c r="U38" s="187">
        <f t="shared" si="0"/>
        <v>947000</v>
      </c>
      <c r="V38" s="183"/>
      <c r="W38" s="385"/>
      <c r="X38" s="386">
        <f t="shared" si="7"/>
        <v>18000</v>
      </c>
      <c r="Y38" s="387"/>
      <c r="Z38" s="387">
        <f t="shared" si="9"/>
        <v>11000</v>
      </c>
      <c r="AA38" s="385"/>
      <c r="AB38" s="385"/>
      <c r="AC38" s="385"/>
      <c r="AD38" s="385"/>
      <c r="AE38" s="385"/>
      <c r="AF38" s="385"/>
      <c r="AG38" s="385"/>
      <c r="AH38" s="385"/>
      <c r="AI38" s="385"/>
      <c r="AJ38" s="388"/>
      <c r="AK38" s="388"/>
      <c r="AL38" s="388"/>
      <c r="AM38" s="388"/>
      <c r="AN38" s="388"/>
      <c r="AO38" s="388"/>
      <c r="AP38" s="388"/>
      <c r="AQ38" s="388"/>
      <c r="AR38" s="388"/>
      <c r="AS38" s="388"/>
      <c r="AT38" s="388"/>
    </row>
    <row r="39" spans="1:46" ht="16.5" thickBot="1">
      <c r="A39" s="419" t="s">
        <v>9</v>
      </c>
      <c r="B39" s="420"/>
      <c r="C39" s="169"/>
      <c r="D39" s="294">
        <f t="shared" ref="D39:U39" si="16">SUM(D8:D38)</f>
        <v>62</v>
      </c>
      <c r="E39" s="170">
        <f t="shared" si="16"/>
        <v>124000</v>
      </c>
      <c r="F39" s="294">
        <f t="shared" si="16"/>
        <v>187</v>
      </c>
      <c r="G39" s="171">
        <f t="shared" si="16"/>
        <v>280500</v>
      </c>
      <c r="H39" s="294">
        <f t="shared" si="16"/>
        <v>140</v>
      </c>
      <c r="I39" s="171">
        <f t="shared" si="16"/>
        <v>140000</v>
      </c>
      <c r="J39" s="171">
        <f t="shared" si="16"/>
        <v>0</v>
      </c>
      <c r="K39" s="171">
        <f t="shared" si="16"/>
        <v>0</v>
      </c>
      <c r="L39" s="171">
        <f t="shared" si="16"/>
        <v>0</v>
      </c>
      <c r="M39" s="171">
        <f t="shared" si="16"/>
        <v>0</v>
      </c>
      <c r="N39" s="294">
        <f t="shared" si="16"/>
        <v>125</v>
      </c>
      <c r="O39" s="171">
        <f t="shared" si="16"/>
        <v>250000</v>
      </c>
      <c r="P39" s="294">
        <f t="shared" si="16"/>
        <v>28</v>
      </c>
      <c r="Q39" s="171">
        <f t="shared" si="16"/>
        <v>84000</v>
      </c>
      <c r="R39" s="336">
        <f t="shared" si="16"/>
        <v>393000</v>
      </c>
      <c r="S39" s="336">
        <f t="shared" si="16"/>
        <v>165000</v>
      </c>
      <c r="T39" s="171">
        <f t="shared" si="16"/>
        <v>900000</v>
      </c>
      <c r="U39" s="295">
        <f t="shared" si="16"/>
        <v>2336500</v>
      </c>
      <c r="V39" s="183"/>
      <c r="W39" s="386">
        <f>SUM(U8:U38)</f>
        <v>2336500</v>
      </c>
      <c r="X39" s="386">
        <f>SUM(X8:X38)</f>
        <v>544500</v>
      </c>
      <c r="Y39" s="387">
        <f t="shared" si="8"/>
        <v>1458000</v>
      </c>
      <c r="Z39" s="387">
        <f t="shared" ref="Z39" si="17">O39+Q39</f>
        <v>334000</v>
      </c>
    </row>
    <row r="40" spans="1:46">
      <c r="A40" s="11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90"/>
      <c r="V40" s="118"/>
    </row>
    <row r="41" spans="1:46" ht="15.75">
      <c r="A41" s="172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91" t="s">
        <v>33</v>
      </c>
      <c r="S41" s="191"/>
      <c r="T41" s="191"/>
      <c r="U41" s="192"/>
      <c r="V41" s="118"/>
      <c r="W41" s="386">
        <f>X39+Y39+Z39</f>
        <v>2336500</v>
      </c>
    </row>
    <row r="42" spans="1:46" ht="15.75">
      <c r="A42" s="172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40"/>
      <c r="S42" s="140"/>
      <c r="T42" s="140"/>
      <c r="U42" s="193"/>
      <c r="V42" s="118"/>
    </row>
    <row r="43" spans="1:46">
      <c r="A43" s="118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 t="s">
        <v>32</v>
      </c>
      <c r="N43" s="118"/>
      <c r="O43" s="118"/>
      <c r="P43" s="118"/>
      <c r="Q43" s="118"/>
      <c r="R43" s="118"/>
      <c r="S43" s="118"/>
      <c r="T43" s="118"/>
      <c r="U43" s="118"/>
      <c r="V43" s="118"/>
    </row>
    <row r="44" spans="1:46">
      <c r="A44" s="118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</row>
    <row r="45" spans="1:46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</row>
    <row r="46" spans="1:46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</row>
    <row r="47" spans="1:46" ht="18">
      <c r="A47" s="410" t="s">
        <v>10</v>
      </c>
      <c r="B47" s="410"/>
      <c r="C47" s="410"/>
      <c r="D47" s="410"/>
      <c r="E47" s="410"/>
      <c r="F47" s="410"/>
      <c r="G47" s="410"/>
      <c r="H47" s="410"/>
      <c r="I47" s="410"/>
      <c r="J47" s="410"/>
      <c r="K47" s="410"/>
      <c r="L47" s="410"/>
      <c r="M47" s="410"/>
      <c r="N47" s="410"/>
      <c r="O47" s="410"/>
      <c r="P47" s="410"/>
      <c r="Q47" s="410"/>
      <c r="R47" s="410"/>
      <c r="S47" s="410"/>
      <c r="T47" s="410"/>
      <c r="U47" s="410"/>
      <c r="V47" s="410"/>
    </row>
    <row r="48" spans="1:46" ht="18">
      <c r="A48" s="410" t="s">
        <v>34</v>
      </c>
      <c r="B48" s="410"/>
      <c r="C48" s="410"/>
      <c r="D48" s="410"/>
      <c r="E48" s="410"/>
      <c r="F48" s="410"/>
      <c r="G48" s="410"/>
      <c r="H48" s="410"/>
      <c r="I48" s="410"/>
      <c r="J48" s="410"/>
      <c r="K48" s="410"/>
      <c r="L48" s="410"/>
      <c r="M48" s="410"/>
      <c r="N48" s="410"/>
      <c r="O48" s="410"/>
      <c r="P48" s="410"/>
      <c r="Q48" s="410"/>
      <c r="R48" s="410"/>
      <c r="S48" s="410"/>
      <c r="T48" s="410"/>
      <c r="U48" s="410"/>
      <c r="V48" s="410"/>
    </row>
    <row r="49" spans="1:46" ht="18">
      <c r="A49" s="438" t="str">
        <f>A3</f>
        <v>BULAN      : JULI 2021</v>
      </c>
      <c r="B49" s="439"/>
      <c r="C49" s="439"/>
      <c r="D49" s="439"/>
      <c r="E49" s="439"/>
      <c r="F49" s="439"/>
      <c r="G49" s="43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  <c r="T49" s="439"/>
      <c r="U49" s="439"/>
      <c r="V49" s="439"/>
    </row>
    <row r="50" spans="1:46">
      <c r="A50" s="164"/>
      <c r="B50" s="164"/>
      <c r="C50" s="164"/>
      <c r="D50" s="164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83"/>
    </row>
    <row r="51" spans="1:46">
      <c r="A51" s="447" t="s">
        <v>13</v>
      </c>
      <c r="B51" s="423" t="s">
        <v>14</v>
      </c>
      <c r="C51" s="423" t="s">
        <v>15</v>
      </c>
      <c r="D51" s="425" t="s">
        <v>16</v>
      </c>
      <c r="E51" s="426"/>
      <c r="F51" s="425" t="s">
        <v>17</v>
      </c>
      <c r="G51" s="426"/>
      <c r="H51" s="429" t="s">
        <v>18</v>
      </c>
      <c r="I51" s="430"/>
      <c r="J51" s="425" t="s">
        <v>19</v>
      </c>
      <c r="K51" s="426"/>
      <c r="L51" s="429" t="s">
        <v>20</v>
      </c>
      <c r="M51" s="433"/>
      <c r="N51" s="414" t="s">
        <v>21</v>
      </c>
      <c r="O51" s="415"/>
      <c r="P51" s="415"/>
      <c r="Q51" s="416"/>
      <c r="R51" s="421" t="s">
        <v>22</v>
      </c>
      <c r="S51" s="421" t="s">
        <v>23</v>
      </c>
      <c r="T51" s="421" t="s">
        <v>24</v>
      </c>
      <c r="U51" s="423" t="s">
        <v>9</v>
      </c>
      <c r="V51" s="183"/>
    </row>
    <row r="52" spans="1:46">
      <c r="A52" s="448"/>
      <c r="B52" s="436"/>
      <c r="C52" s="436"/>
      <c r="D52" s="427"/>
      <c r="E52" s="428"/>
      <c r="F52" s="427"/>
      <c r="G52" s="428"/>
      <c r="H52" s="431"/>
      <c r="I52" s="432"/>
      <c r="J52" s="427"/>
      <c r="K52" s="428"/>
      <c r="L52" s="434"/>
      <c r="M52" s="435"/>
      <c r="N52" s="417" t="s">
        <v>25</v>
      </c>
      <c r="O52" s="418"/>
      <c r="P52" s="417" t="s">
        <v>26</v>
      </c>
      <c r="Q52" s="418"/>
      <c r="R52" s="422"/>
      <c r="S52" s="422"/>
      <c r="T52" s="422"/>
      <c r="U52" s="424"/>
      <c r="V52" s="183"/>
      <c r="X52" s="450" t="s">
        <v>27</v>
      </c>
      <c r="Y52" s="450" t="s">
        <v>28</v>
      </c>
      <c r="Z52" s="450" t="s">
        <v>29</v>
      </c>
    </row>
    <row r="53" spans="1:46">
      <c r="A53" s="449"/>
      <c r="B53" s="437"/>
      <c r="C53" s="437"/>
      <c r="D53" s="165" t="s">
        <v>30</v>
      </c>
      <c r="E53" s="165" t="s">
        <v>31</v>
      </c>
      <c r="F53" s="165" t="s">
        <v>30</v>
      </c>
      <c r="G53" s="165" t="s">
        <v>31</v>
      </c>
      <c r="H53" s="165" t="s">
        <v>30</v>
      </c>
      <c r="I53" s="165" t="s">
        <v>31</v>
      </c>
      <c r="J53" s="165" t="s">
        <v>30</v>
      </c>
      <c r="K53" s="174" t="s">
        <v>31</v>
      </c>
      <c r="L53" s="165" t="s">
        <v>30</v>
      </c>
      <c r="M53" s="165" t="s">
        <v>31</v>
      </c>
      <c r="N53" s="165" t="s">
        <v>30</v>
      </c>
      <c r="O53" s="165" t="s">
        <v>31</v>
      </c>
      <c r="P53" s="165" t="s">
        <v>30</v>
      </c>
      <c r="Q53" s="165"/>
      <c r="R53" s="165"/>
      <c r="S53" s="184"/>
      <c r="T53" s="184"/>
      <c r="U53" s="185" t="s">
        <v>31</v>
      </c>
      <c r="V53" s="183"/>
      <c r="X53" s="450"/>
      <c r="Y53" s="450" t="s">
        <v>28</v>
      </c>
      <c r="Z53" s="450"/>
    </row>
    <row r="54" spans="1:46" s="161" customFormat="1">
      <c r="A54" s="150">
        <f t="shared" ref="A54:B84" si="18">A8</f>
        <v>1</v>
      </c>
      <c r="B54" s="151">
        <f t="shared" si="18"/>
        <v>44378</v>
      </c>
      <c r="C54" s="152" t="e">
        <f t="shared" ref="C54:C82" si="19">C16</f>
        <v>#REF!</v>
      </c>
      <c r="D54" s="166">
        <f>E54/2000</f>
        <v>3</v>
      </c>
      <c r="E54" s="167">
        <f>'ENTRI PENDAPATAN'!D44</f>
        <v>6000</v>
      </c>
      <c r="F54" s="166">
        <f>G54/1500</f>
        <v>14</v>
      </c>
      <c r="G54" s="167">
        <f>'ENTRI PENDAPATAN'!E44</f>
        <v>21000</v>
      </c>
      <c r="H54" s="173">
        <f>I54/1000</f>
        <v>0</v>
      </c>
      <c r="I54" s="181"/>
      <c r="J54" s="173">
        <f>K54/500</f>
        <v>0</v>
      </c>
      <c r="K54" s="181"/>
      <c r="L54" s="166">
        <f>M54/1000</f>
        <v>0</v>
      </c>
      <c r="M54" s="178">
        <f>'ENTRI PENDAPATAN'!J44</f>
        <v>0</v>
      </c>
      <c r="N54" s="166">
        <f>O54/2000</f>
        <v>20</v>
      </c>
      <c r="O54" s="178">
        <f>'ENTRI PENDAPATAN'!H44</f>
        <v>40000</v>
      </c>
      <c r="P54" s="166">
        <f>Q54/3000</f>
        <v>4</v>
      </c>
      <c r="Q54" s="167">
        <f>'ENTRI PENDAPATAN'!I44</f>
        <v>12000</v>
      </c>
      <c r="R54" s="167">
        <f>'ENTRI PENDAPATAN'!L44</f>
        <v>0</v>
      </c>
      <c r="S54" s="167">
        <f>'ENTRI PENDAPATAN'!M44</f>
        <v>0</v>
      </c>
      <c r="T54" s="167">
        <f>'ENTRI PENDAPATAN'!N44</f>
        <v>0</v>
      </c>
      <c r="U54" s="194">
        <f>E54+G54+I54+K54+M54+O54+Q54+R54+S54+T54</f>
        <v>79000</v>
      </c>
      <c r="V54" s="183"/>
      <c r="W54" s="385"/>
      <c r="X54" s="386">
        <f>E54+G54+I54+K54</f>
        <v>27000</v>
      </c>
      <c r="Y54" s="387">
        <f>R54+S54+T54</f>
        <v>0</v>
      </c>
      <c r="Z54" s="387">
        <f>O54+Q54</f>
        <v>52000</v>
      </c>
      <c r="AA54" s="385"/>
      <c r="AB54" s="385"/>
      <c r="AC54" s="385"/>
      <c r="AD54" s="385"/>
      <c r="AE54" s="385"/>
      <c r="AF54" s="385"/>
      <c r="AG54" s="385"/>
      <c r="AH54" s="385"/>
      <c r="AI54" s="385"/>
      <c r="AJ54" s="389"/>
      <c r="AK54" s="389"/>
      <c r="AL54" s="389"/>
      <c r="AM54" s="389"/>
      <c r="AN54" s="389"/>
      <c r="AO54" s="389"/>
      <c r="AP54" s="389"/>
      <c r="AQ54" s="389"/>
      <c r="AR54" s="389"/>
      <c r="AS54" s="389"/>
      <c r="AT54" s="389"/>
    </row>
    <row r="55" spans="1:46">
      <c r="A55" s="153">
        <f t="shared" si="18"/>
        <v>2</v>
      </c>
      <c r="B55" s="151">
        <f t="shared" si="18"/>
        <v>44379</v>
      </c>
      <c r="C55" s="148" t="e">
        <f t="shared" si="19"/>
        <v>#REF!</v>
      </c>
      <c r="D55" s="166">
        <f t="shared" ref="D55:D78" si="20">E55/2000</f>
        <v>3</v>
      </c>
      <c r="E55" s="167">
        <f>'ENTRI PENDAPATAN'!D45</f>
        <v>6000</v>
      </c>
      <c r="F55" s="166">
        <f t="shared" ref="F55:F78" si="21">G55/1500</f>
        <v>12</v>
      </c>
      <c r="G55" s="167">
        <f>'ENTRI PENDAPATAN'!E45</f>
        <v>18000</v>
      </c>
      <c r="H55" s="173">
        <f t="shared" ref="H55:H78" si="22">I55/1000</f>
        <v>0</v>
      </c>
      <c r="I55" s="182"/>
      <c r="J55" s="173">
        <f t="shared" ref="J55:J78" si="23">K55/500</f>
        <v>0</v>
      </c>
      <c r="K55" s="182"/>
      <c r="L55" s="166">
        <f t="shared" ref="L55:L78" si="24">M55/1000</f>
        <v>0</v>
      </c>
      <c r="M55" s="178">
        <f>'ENTRI PENDAPATAN'!J45</f>
        <v>0</v>
      </c>
      <c r="N55" s="166">
        <f t="shared" ref="N55:N78" si="25">O55/2000</f>
        <v>20</v>
      </c>
      <c r="O55" s="178">
        <f>'ENTRI PENDAPATAN'!H45</f>
        <v>40000</v>
      </c>
      <c r="P55" s="166">
        <f t="shared" ref="P55:P78" si="26">Q55/3000</f>
        <v>4</v>
      </c>
      <c r="Q55" s="167">
        <f>'ENTRI PENDAPATAN'!I45</f>
        <v>12000</v>
      </c>
      <c r="R55" s="167">
        <f>'ENTRI PENDAPATAN'!L45</f>
        <v>0</v>
      </c>
      <c r="S55" s="167">
        <f>'ENTRI PENDAPATAN'!M45</f>
        <v>0</v>
      </c>
      <c r="T55" s="167">
        <f>'ENTRI PENDAPATAN'!N45</f>
        <v>0</v>
      </c>
      <c r="U55" s="194">
        <f t="shared" ref="U55:U84" si="27">E55+G55+I55+K55+M55+O55+Q55+R55+S55+T55</f>
        <v>76000</v>
      </c>
      <c r="V55" s="183"/>
      <c r="X55" s="386">
        <f t="shared" ref="X55:X85" si="28">E55+G55+I55+K55</f>
        <v>24000</v>
      </c>
      <c r="Y55" s="387">
        <f t="shared" ref="Y55:Y85" si="29">R55+S55+T55</f>
        <v>0</v>
      </c>
      <c r="Z55" s="387">
        <f t="shared" ref="Z55:Z84" si="30">O55+Q55</f>
        <v>52000</v>
      </c>
    </row>
    <row r="56" spans="1:46">
      <c r="A56" s="150">
        <f t="shared" si="18"/>
        <v>3</v>
      </c>
      <c r="B56" s="151">
        <f t="shared" si="18"/>
        <v>44380</v>
      </c>
      <c r="C56" s="148" t="e">
        <f t="shared" si="19"/>
        <v>#REF!</v>
      </c>
      <c r="D56" s="166">
        <f t="shared" si="20"/>
        <v>3</v>
      </c>
      <c r="E56" s="167">
        <f>'ENTRI PENDAPATAN'!D46</f>
        <v>6000</v>
      </c>
      <c r="F56" s="166">
        <f t="shared" si="21"/>
        <v>12</v>
      </c>
      <c r="G56" s="167">
        <f>'ENTRI PENDAPATAN'!E46</f>
        <v>18000</v>
      </c>
      <c r="H56" s="173">
        <f t="shared" si="22"/>
        <v>0</v>
      </c>
      <c r="I56" s="182"/>
      <c r="J56" s="173">
        <f t="shared" si="23"/>
        <v>0</v>
      </c>
      <c r="K56" s="182"/>
      <c r="L56" s="166">
        <f t="shared" si="24"/>
        <v>0</v>
      </c>
      <c r="M56" s="178">
        <f>'ENTRI PENDAPATAN'!J46</f>
        <v>0</v>
      </c>
      <c r="N56" s="166">
        <f t="shared" si="25"/>
        <v>20</v>
      </c>
      <c r="O56" s="178">
        <f>'ENTRI PENDAPATAN'!H46</f>
        <v>40000</v>
      </c>
      <c r="P56" s="166">
        <f t="shared" si="26"/>
        <v>3</v>
      </c>
      <c r="Q56" s="167">
        <f>'ENTRI PENDAPATAN'!I46</f>
        <v>9000</v>
      </c>
      <c r="R56" s="167">
        <f>'ENTRI PENDAPATAN'!L46</f>
        <v>0</v>
      </c>
      <c r="S56" s="167">
        <f>'ENTRI PENDAPATAN'!M46</f>
        <v>0</v>
      </c>
      <c r="T56" s="167">
        <f>'ENTRI PENDAPATAN'!N46</f>
        <v>0</v>
      </c>
      <c r="U56" s="194">
        <f t="shared" si="27"/>
        <v>73000</v>
      </c>
      <c r="V56" s="183"/>
      <c r="X56" s="386">
        <f t="shared" si="28"/>
        <v>24000</v>
      </c>
      <c r="Y56" s="387">
        <f t="shared" si="29"/>
        <v>0</v>
      </c>
      <c r="Z56" s="387">
        <f t="shared" si="30"/>
        <v>49000</v>
      </c>
    </row>
    <row r="57" spans="1:46">
      <c r="A57" s="153">
        <f t="shared" si="18"/>
        <v>4</v>
      </c>
      <c r="B57" s="151">
        <f t="shared" si="18"/>
        <v>44381</v>
      </c>
      <c r="C57" s="148" t="e">
        <f t="shared" si="19"/>
        <v>#REF!</v>
      </c>
      <c r="D57" s="166">
        <f t="shared" si="20"/>
        <v>3</v>
      </c>
      <c r="E57" s="167">
        <f>'ENTRI PENDAPATAN'!D47</f>
        <v>6000</v>
      </c>
      <c r="F57" s="166">
        <f t="shared" si="21"/>
        <v>12</v>
      </c>
      <c r="G57" s="167">
        <f>'ENTRI PENDAPATAN'!E47</f>
        <v>18000</v>
      </c>
      <c r="H57" s="173">
        <f t="shared" si="22"/>
        <v>0</v>
      </c>
      <c r="I57" s="182"/>
      <c r="J57" s="173">
        <f t="shared" si="23"/>
        <v>0</v>
      </c>
      <c r="K57" s="182"/>
      <c r="L57" s="166">
        <f t="shared" si="24"/>
        <v>0</v>
      </c>
      <c r="M57" s="178">
        <f>'ENTRI PENDAPATAN'!J47</f>
        <v>0</v>
      </c>
      <c r="N57" s="166">
        <f t="shared" si="25"/>
        <v>20</v>
      </c>
      <c r="O57" s="178">
        <f>'ENTRI PENDAPATAN'!H47</f>
        <v>40000</v>
      </c>
      <c r="P57" s="166">
        <f t="shared" si="26"/>
        <v>5</v>
      </c>
      <c r="Q57" s="167">
        <f>'ENTRI PENDAPATAN'!I47</f>
        <v>15000</v>
      </c>
      <c r="R57" s="167">
        <f>'ENTRI PENDAPATAN'!L47</f>
        <v>0</v>
      </c>
      <c r="S57" s="167">
        <f>'ENTRI PENDAPATAN'!M47</f>
        <v>0</v>
      </c>
      <c r="T57" s="167">
        <f>'ENTRI PENDAPATAN'!N47</f>
        <v>0</v>
      </c>
      <c r="U57" s="194">
        <f t="shared" si="27"/>
        <v>79000</v>
      </c>
      <c r="V57" s="183"/>
      <c r="X57" s="386">
        <f t="shared" si="28"/>
        <v>24000</v>
      </c>
      <c r="Y57" s="387">
        <f t="shared" si="29"/>
        <v>0</v>
      </c>
      <c r="Z57" s="387">
        <f t="shared" si="30"/>
        <v>55000</v>
      </c>
    </row>
    <row r="58" spans="1:46">
      <c r="A58" s="150">
        <f t="shared" si="18"/>
        <v>5</v>
      </c>
      <c r="B58" s="151">
        <f t="shared" si="18"/>
        <v>44382</v>
      </c>
      <c r="C58" s="148" t="e">
        <f t="shared" si="19"/>
        <v>#REF!</v>
      </c>
      <c r="D58" s="166">
        <f t="shared" si="20"/>
        <v>3</v>
      </c>
      <c r="E58" s="167">
        <f>'ENTRI PENDAPATAN'!D48</f>
        <v>6000</v>
      </c>
      <c r="F58" s="166">
        <f t="shared" si="21"/>
        <v>12</v>
      </c>
      <c r="G58" s="167">
        <f>'ENTRI PENDAPATAN'!E48</f>
        <v>18000</v>
      </c>
      <c r="H58" s="173">
        <f t="shared" si="22"/>
        <v>0</v>
      </c>
      <c r="I58" s="182"/>
      <c r="J58" s="173">
        <f t="shared" si="23"/>
        <v>0</v>
      </c>
      <c r="K58" s="182"/>
      <c r="L58" s="166">
        <f t="shared" si="24"/>
        <v>0</v>
      </c>
      <c r="M58" s="178">
        <f>'ENTRI PENDAPATAN'!J48</f>
        <v>0</v>
      </c>
      <c r="N58" s="166">
        <f t="shared" si="25"/>
        <v>20</v>
      </c>
      <c r="O58" s="178">
        <f>'ENTRI PENDAPATAN'!H48</f>
        <v>40000</v>
      </c>
      <c r="P58" s="166">
        <f t="shared" si="26"/>
        <v>4</v>
      </c>
      <c r="Q58" s="167">
        <f>'ENTRI PENDAPATAN'!I48</f>
        <v>12000</v>
      </c>
      <c r="R58" s="167">
        <f>'ENTRI PENDAPATAN'!L48</f>
        <v>0</v>
      </c>
      <c r="S58" s="167">
        <f>'ENTRI PENDAPATAN'!M48</f>
        <v>0</v>
      </c>
      <c r="T58" s="167">
        <f>'ENTRI PENDAPATAN'!N48</f>
        <v>0</v>
      </c>
      <c r="U58" s="194">
        <f t="shared" si="27"/>
        <v>76000</v>
      </c>
      <c r="V58" s="183"/>
      <c r="X58" s="386">
        <f t="shared" si="28"/>
        <v>24000</v>
      </c>
      <c r="Y58" s="387">
        <f t="shared" si="29"/>
        <v>0</v>
      </c>
      <c r="Z58" s="387">
        <f t="shared" si="30"/>
        <v>52000</v>
      </c>
    </row>
    <row r="59" spans="1:46">
      <c r="A59" s="153">
        <f t="shared" si="18"/>
        <v>6</v>
      </c>
      <c r="B59" s="151">
        <f t="shared" si="18"/>
        <v>44383</v>
      </c>
      <c r="C59" s="148" t="e">
        <f t="shared" si="19"/>
        <v>#REF!</v>
      </c>
      <c r="D59" s="166">
        <f t="shared" si="20"/>
        <v>3</v>
      </c>
      <c r="E59" s="167">
        <f>'ENTRI PENDAPATAN'!D49</f>
        <v>6000</v>
      </c>
      <c r="F59" s="166">
        <f t="shared" si="21"/>
        <v>12</v>
      </c>
      <c r="G59" s="167">
        <f>'ENTRI PENDAPATAN'!E49</f>
        <v>18000</v>
      </c>
      <c r="H59" s="173">
        <f t="shared" si="22"/>
        <v>0</v>
      </c>
      <c r="I59" s="182"/>
      <c r="J59" s="173">
        <f t="shared" si="23"/>
        <v>0</v>
      </c>
      <c r="K59" s="182"/>
      <c r="L59" s="166">
        <f t="shared" si="24"/>
        <v>0</v>
      </c>
      <c r="M59" s="178">
        <f>'ENTRI PENDAPATAN'!J49</f>
        <v>0</v>
      </c>
      <c r="N59" s="166">
        <f t="shared" si="25"/>
        <v>19</v>
      </c>
      <c r="O59" s="178">
        <f>'ENTRI PENDAPATAN'!H49</f>
        <v>38000</v>
      </c>
      <c r="P59" s="166">
        <f t="shared" si="26"/>
        <v>4</v>
      </c>
      <c r="Q59" s="167">
        <f>'ENTRI PENDAPATAN'!I49</f>
        <v>12000</v>
      </c>
      <c r="R59" s="167">
        <f>'ENTRI PENDAPATAN'!L49</f>
        <v>0</v>
      </c>
      <c r="S59" s="167">
        <f>'ENTRI PENDAPATAN'!M49</f>
        <v>0</v>
      </c>
      <c r="T59" s="167">
        <f>'ENTRI PENDAPATAN'!N49</f>
        <v>0</v>
      </c>
      <c r="U59" s="194">
        <f t="shared" si="27"/>
        <v>74000</v>
      </c>
      <c r="V59" s="183"/>
      <c r="X59" s="386">
        <f t="shared" si="28"/>
        <v>24000</v>
      </c>
      <c r="Y59" s="387">
        <f t="shared" si="29"/>
        <v>0</v>
      </c>
      <c r="Z59" s="387">
        <f t="shared" si="30"/>
        <v>50000</v>
      </c>
    </row>
    <row r="60" spans="1:46" s="161" customFormat="1">
      <c r="A60" s="150">
        <f t="shared" si="18"/>
        <v>7</v>
      </c>
      <c r="B60" s="151">
        <f t="shared" si="18"/>
        <v>44384</v>
      </c>
      <c r="C60" s="148" t="e">
        <f t="shared" si="19"/>
        <v>#REF!</v>
      </c>
      <c r="D60" s="166">
        <f t="shared" si="20"/>
        <v>3</v>
      </c>
      <c r="E60" s="167">
        <f>'ENTRI PENDAPATAN'!D50</f>
        <v>6000</v>
      </c>
      <c r="F60" s="166">
        <f t="shared" si="21"/>
        <v>14</v>
      </c>
      <c r="G60" s="167">
        <f>'ENTRI PENDAPATAN'!E50</f>
        <v>21000</v>
      </c>
      <c r="H60" s="173">
        <f t="shared" si="22"/>
        <v>0</v>
      </c>
      <c r="I60" s="182"/>
      <c r="J60" s="173">
        <f t="shared" si="23"/>
        <v>0</v>
      </c>
      <c r="K60" s="182"/>
      <c r="L60" s="166">
        <f t="shared" si="24"/>
        <v>0</v>
      </c>
      <c r="M60" s="178">
        <f>'ENTRI PENDAPATAN'!J50</f>
        <v>0</v>
      </c>
      <c r="N60" s="166">
        <f t="shared" si="25"/>
        <v>20</v>
      </c>
      <c r="O60" s="178">
        <f>'ENTRI PENDAPATAN'!H50</f>
        <v>40000</v>
      </c>
      <c r="P60" s="166">
        <f t="shared" si="26"/>
        <v>4</v>
      </c>
      <c r="Q60" s="167">
        <f>'ENTRI PENDAPATAN'!I50</f>
        <v>12000</v>
      </c>
      <c r="R60" s="167">
        <f>'ENTRI PENDAPATAN'!L50</f>
        <v>0</v>
      </c>
      <c r="S60" s="167">
        <f>'ENTRI PENDAPATAN'!M50</f>
        <v>0</v>
      </c>
      <c r="T60" s="167">
        <f>'ENTRI PENDAPATAN'!N50</f>
        <v>0</v>
      </c>
      <c r="U60" s="194">
        <f t="shared" si="27"/>
        <v>79000</v>
      </c>
      <c r="V60" s="183"/>
      <c r="W60" s="385"/>
      <c r="X60" s="386">
        <f t="shared" si="28"/>
        <v>27000</v>
      </c>
      <c r="Y60" s="387">
        <f t="shared" si="29"/>
        <v>0</v>
      </c>
      <c r="Z60" s="387">
        <f t="shared" si="30"/>
        <v>52000</v>
      </c>
      <c r="AA60" s="385"/>
      <c r="AB60" s="385"/>
      <c r="AC60" s="385"/>
      <c r="AD60" s="385"/>
      <c r="AE60" s="385"/>
      <c r="AF60" s="385"/>
      <c r="AG60" s="385"/>
      <c r="AH60" s="385"/>
      <c r="AI60" s="385"/>
      <c r="AJ60" s="389"/>
      <c r="AK60" s="389"/>
      <c r="AL60" s="389"/>
      <c r="AM60" s="389"/>
      <c r="AN60" s="389"/>
      <c r="AO60" s="389"/>
      <c r="AP60" s="389"/>
      <c r="AQ60" s="389"/>
      <c r="AR60" s="389"/>
      <c r="AS60" s="389"/>
      <c r="AT60" s="389"/>
    </row>
    <row r="61" spans="1:46">
      <c r="A61" s="153">
        <f t="shared" si="18"/>
        <v>8</v>
      </c>
      <c r="B61" s="151">
        <f t="shared" si="18"/>
        <v>44385</v>
      </c>
      <c r="C61" s="148" t="e">
        <f t="shared" si="19"/>
        <v>#REF!</v>
      </c>
      <c r="D61" s="166">
        <f t="shared" si="20"/>
        <v>3</v>
      </c>
      <c r="E61" s="167">
        <f>'ENTRI PENDAPATAN'!D51</f>
        <v>6000</v>
      </c>
      <c r="F61" s="166">
        <f t="shared" si="21"/>
        <v>14</v>
      </c>
      <c r="G61" s="167">
        <f>'ENTRI PENDAPATAN'!E51</f>
        <v>21000</v>
      </c>
      <c r="H61" s="173">
        <f t="shared" si="22"/>
        <v>0</v>
      </c>
      <c r="I61" s="182"/>
      <c r="J61" s="173">
        <f t="shared" si="23"/>
        <v>0</v>
      </c>
      <c r="K61" s="182"/>
      <c r="L61" s="166">
        <f t="shared" si="24"/>
        <v>0</v>
      </c>
      <c r="M61" s="178">
        <f>'ENTRI PENDAPATAN'!J51</f>
        <v>0</v>
      </c>
      <c r="N61" s="166">
        <f t="shared" si="25"/>
        <v>20</v>
      </c>
      <c r="O61" s="178">
        <f>'ENTRI PENDAPATAN'!H51</f>
        <v>40000</v>
      </c>
      <c r="P61" s="166">
        <f t="shared" si="26"/>
        <v>3</v>
      </c>
      <c r="Q61" s="167">
        <f>'ENTRI PENDAPATAN'!I51</f>
        <v>9000</v>
      </c>
      <c r="R61" s="167">
        <f>'ENTRI PENDAPATAN'!L51</f>
        <v>0</v>
      </c>
      <c r="S61" s="167">
        <f>'ENTRI PENDAPATAN'!M51</f>
        <v>0</v>
      </c>
      <c r="T61" s="167">
        <f>'ENTRI PENDAPATAN'!N51</f>
        <v>0</v>
      </c>
      <c r="U61" s="194">
        <f t="shared" si="27"/>
        <v>76000</v>
      </c>
      <c r="V61" s="183"/>
      <c r="X61" s="386">
        <f t="shared" si="28"/>
        <v>27000</v>
      </c>
      <c r="Y61" s="387">
        <f t="shared" si="29"/>
        <v>0</v>
      </c>
      <c r="Z61" s="387">
        <f t="shared" si="30"/>
        <v>49000</v>
      </c>
    </row>
    <row r="62" spans="1:46">
      <c r="A62" s="150">
        <f t="shared" si="18"/>
        <v>9</v>
      </c>
      <c r="B62" s="151">
        <f t="shared" si="18"/>
        <v>44386</v>
      </c>
      <c r="C62" s="148" t="e">
        <f t="shared" si="19"/>
        <v>#REF!</v>
      </c>
      <c r="D62" s="166">
        <f t="shared" si="20"/>
        <v>3</v>
      </c>
      <c r="E62" s="167">
        <f>'ENTRI PENDAPATAN'!D52</f>
        <v>6000</v>
      </c>
      <c r="F62" s="166">
        <f t="shared" si="21"/>
        <v>12</v>
      </c>
      <c r="G62" s="167">
        <f>'ENTRI PENDAPATAN'!E52</f>
        <v>18000</v>
      </c>
      <c r="H62" s="173">
        <f t="shared" si="22"/>
        <v>0</v>
      </c>
      <c r="I62" s="182"/>
      <c r="J62" s="173">
        <f t="shared" si="23"/>
        <v>0</v>
      </c>
      <c r="K62" s="182"/>
      <c r="L62" s="166">
        <f t="shared" si="24"/>
        <v>0</v>
      </c>
      <c r="M62" s="178">
        <f>'ENTRI PENDAPATAN'!J52</f>
        <v>0</v>
      </c>
      <c r="N62" s="166">
        <f t="shared" si="25"/>
        <v>19</v>
      </c>
      <c r="O62" s="178">
        <f>'ENTRI PENDAPATAN'!H52</f>
        <v>38000</v>
      </c>
      <c r="P62" s="166">
        <f t="shared" si="26"/>
        <v>4</v>
      </c>
      <c r="Q62" s="167">
        <f>'ENTRI PENDAPATAN'!I52</f>
        <v>12000</v>
      </c>
      <c r="R62" s="167">
        <f>'ENTRI PENDAPATAN'!L52</f>
        <v>0</v>
      </c>
      <c r="S62" s="167">
        <f>'ENTRI PENDAPATAN'!M52</f>
        <v>0</v>
      </c>
      <c r="T62" s="167">
        <f>'ENTRI PENDAPATAN'!N52</f>
        <v>0</v>
      </c>
      <c r="U62" s="194">
        <f t="shared" si="27"/>
        <v>74000</v>
      </c>
      <c r="V62" s="183"/>
      <c r="X62" s="386">
        <f t="shared" si="28"/>
        <v>24000</v>
      </c>
      <c r="Y62" s="387">
        <f t="shared" si="29"/>
        <v>0</v>
      </c>
      <c r="Z62" s="387">
        <f t="shared" si="30"/>
        <v>50000</v>
      </c>
    </row>
    <row r="63" spans="1:46" s="141" customFormat="1">
      <c r="A63" s="153">
        <f t="shared" si="18"/>
        <v>10</v>
      </c>
      <c r="B63" s="151">
        <f t="shared" si="18"/>
        <v>44387</v>
      </c>
      <c r="C63" s="148" t="e">
        <f t="shared" si="19"/>
        <v>#REF!</v>
      </c>
      <c r="D63" s="166">
        <f t="shared" si="20"/>
        <v>3</v>
      </c>
      <c r="E63" s="167">
        <f>'ENTRI PENDAPATAN'!D53</f>
        <v>6000</v>
      </c>
      <c r="F63" s="166">
        <f t="shared" si="21"/>
        <v>14</v>
      </c>
      <c r="G63" s="167">
        <f>'ENTRI PENDAPATAN'!E53</f>
        <v>21000</v>
      </c>
      <c r="H63" s="173">
        <f t="shared" si="22"/>
        <v>0</v>
      </c>
      <c r="I63" s="182"/>
      <c r="J63" s="173">
        <f t="shared" si="23"/>
        <v>0</v>
      </c>
      <c r="K63" s="182"/>
      <c r="L63" s="166">
        <f t="shared" si="24"/>
        <v>0</v>
      </c>
      <c r="M63" s="178">
        <f>'ENTRI PENDAPATAN'!J53</f>
        <v>0</v>
      </c>
      <c r="N63" s="166">
        <f t="shared" si="25"/>
        <v>19</v>
      </c>
      <c r="O63" s="178">
        <f>'ENTRI PENDAPATAN'!H53</f>
        <v>38000</v>
      </c>
      <c r="P63" s="166">
        <f t="shared" si="26"/>
        <v>3</v>
      </c>
      <c r="Q63" s="167">
        <f>'ENTRI PENDAPATAN'!I53</f>
        <v>9000</v>
      </c>
      <c r="R63" s="167">
        <f>'ENTRI PENDAPATAN'!L53</f>
        <v>0</v>
      </c>
      <c r="S63" s="167">
        <f>'ENTRI PENDAPATAN'!M53</f>
        <v>0</v>
      </c>
      <c r="T63" s="167">
        <f>'ENTRI PENDAPATAN'!N53</f>
        <v>0</v>
      </c>
      <c r="U63" s="194">
        <f t="shared" si="27"/>
        <v>74000</v>
      </c>
      <c r="V63" s="183"/>
      <c r="W63" s="385"/>
      <c r="X63" s="386">
        <f t="shared" si="28"/>
        <v>27000</v>
      </c>
      <c r="Y63" s="387">
        <f t="shared" si="29"/>
        <v>0</v>
      </c>
      <c r="Z63" s="387">
        <f t="shared" si="30"/>
        <v>47000</v>
      </c>
      <c r="AA63" s="385"/>
      <c r="AB63" s="385"/>
      <c r="AC63" s="385"/>
      <c r="AD63" s="385"/>
      <c r="AE63" s="385"/>
      <c r="AF63" s="385"/>
      <c r="AG63" s="385"/>
      <c r="AH63" s="385"/>
      <c r="AI63" s="385"/>
      <c r="AJ63" s="388"/>
      <c r="AK63" s="388"/>
      <c r="AL63" s="388"/>
      <c r="AM63" s="388"/>
      <c r="AN63" s="388"/>
      <c r="AO63" s="388"/>
      <c r="AP63" s="388"/>
      <c r="AQ63" s="388"/>
      <c r="AR63" s="388"/>
      <c r="AS63" s="388"/>
      <c r="AT63" s="388"/>
    </row>
    <row r="64" spans="1:46">
      <c r="A64" s="150">
        <f t="shared" si="18"/>
        <v>11</v>
      </c>
      <c r="B64" s="151">
        <f t="shared" si="18"/>
        <v>44388</v>
      </c>
      <c r="C64" s="148" t="e">
        <f t="shared" si="19"/>
        <v>#REF!</v>
      </c>
      <c r="D64" s="166">
        <f t="shared" si="20"/>
        <v>3</v>
      </c>
      <c r="E64" s="167">
        <f>'ENTRI PENDAPATAN'!D54</f>
        <v>6000</v>
      </c>
      <c r="F64" s="166">
        <f t="shared" si="21"/>
        <v>12</v>
      </c>
      <c r="G64" s="167">
        <f>'ENTRI PENDAPATAN'!E54</f>
        <v>18000</v>
      </c>
      <c r="H64" s="173">
        <f t="shared" si="22"/>
        <v>0</v>
      </c>
      <c r="I64" s="182"/>
      <c r="J64" s="173">
        <f t="shared" si="23"/>
        <v>0</v>
      </c>
      <c r="K64" s="182"/>
      <c r="L64" s="166">
        <f t="shared" si="24"/>
        <v>0</v>
      </c>
      <c r="M64" s="178">
        <f>'ENTRI PENDAPATAN'!J54</f>
        <v>0</v>
      </c>
      <c r="N64" s="166">
        <f t="shared" si="25"/>
        <v>20</v>
      </c>
      <c r="O64" s="178">
        <f>'ENTRI PENDAPATAN'!H54</f>
        <v>40000</v>
      </c>
      <c r="P64" s="166">
        <f t="shared" si="26"/>
        <v>5</v>
      </c>
      <c r="Q64" s="167">
        <f>'ENTRI PENDAPATAN'!I54</f>
        <v>15000</v>
      </c>
      <c r="R64" s="167">
        <f>'ENTRI PENDAPATAN'!L54</f>
        <v>0</v>
      </c>
      <c r="S64" s="167">
        <f>'ENTRI PENDAPATAN'!M54</f>
        <v>0</v>
      </c>
      <c r="T64" s="167">
        <f>'ENTRI PENDAPATAN'!N54</f>
        <v>0</v>
      </c>
      <c r="U64" s="194">
        <f t="shared" si="27"/>
        <v>79000</v>
      </c>
      <c r="V64" s="183"/>
      <c r="X64" s="386">
        <f t="shared" si="28"/>
        <v>24000</v>
      </c>
      <c r="Y64" s="387">
        <f t="shared" si="29"/>
        <v>0</v>
      </c>
      <c r="Z64" s="387">
        <f t="shared" si="30"/>
        <v>55000</v>
      </c>
    </row>
    <row r="65" spans="1:46">
      <c r="A65" s="153">
        <f t="shared" si="18"/>
        <v>12</v>
      </c>
      <c r="B65" s="151">
        <f t="shared" si="18"/>
        <v>44389</v>
      </c>
      <c r="C65" s="148" t="e">
        <f t="shared" si="19"/>
        <v>#REF!</v>
      </c>
      <c r="D65" s="166">
        <f t="shared" si="20"/>
        <v>3</v>
      </c>
      <c r="E65" s="167">
        <f>'ENTRI PENDAPATAN'!D55</f>
        <v>6000</v>
      </c>
      <c r="F65" s="166">
        <f t="shared" si="21"/>
        <v>12</v>
      </c>
      <c r="G65" s="167">
        <f>'ENTRI PENDAPATAN'!E55</f>
        <v>18000</v>
      </c>
      <c r="H65" s="173">
        <f t="shared" si="22"/>
        <v>0</v>
      </c>
      <c r="I65" s="182"/>
      <c r="J65" s="173">
        <f t="shared" si="23"/>
        <v>0</v>
      </c>
      <c r="K65" s="182"/>
      <c r="L65" s="166">
        <f t="shared" si="24"/>
        <v>0</v>
      </c>
      <c r="M65" s="178">
        <f>'ENTRI PENDAPATAN'!J55</f>
        <v>0</v>
      </c>
      <c r="N65" s="166">
        <f t="shared" si="25"/>
        <v>19</v>
      </c>
      <c r="O65" s="178">
        <f>'ENTRI PENDAPATAN'!H55</f>
        <v>38000</v>
      </c>
      <c r="P65" s="166">
        <f t="shared" si="26"/>
        <v>4</v>
      </c>
      <c r="Q65" s="167">
        <f>'ENTRI PENDAPATAN'!I55</f>
        <v>12000</v>
      </c>
      <c r="R65" s="167">
        <f>'ENTRI PENDAPATAN'!L55</f>
        <v>0</v>
      </c>
      <c r="S65" s="167">
        <f>'ENTRI PENDAPATAN'!M55</f>
        <v>0</v>
      </c>
      <c r="T65" s="167">
        <f>'ENTRI PENDAPATAN'!N55</f>
        <v>0</v>
      </c>
      <c r="U65" s="194">
        <f t="shared" si="27"/>
        <v>74000</v>
      </c>
      <c r="V65" s="183"/>
      <c r="X65" s="386">
        <f t="shared" si="28"/>
        <v>24000</v>
      </c>
      <c r="Y65" s="387">
        <f t="shared" si="29"/>
        <v>0</v>
      </c>
      <c r="Z65" s="387">
        <f t="shared" si="30"/>
        <v>50000</v>
      </c>
    </row>
    <row r="66" spans="1:46">
      <c r="A66" s="150">
        <f t="shared" si="18"/>
        <v>13</v>
      </c>
      <c r="B66" s="151">
        <f t="shared" si="18"/>
        <v>44390</v>
      </c>
      <c r="C66" s="148" t="e">
        <f t="shared" si="19"/>
        <v>#REF!</v>
      </c>
      <c r="D66" s="166">
        <f t="shared" si="20"/>
        <v>3</v>
      </c>
      <c r="E66" s="167">
        <f>'ENTRI PENDAPATAN'!D56</f>
        <v>6000</v>
      </c>
      <c r="F66" s="166">
        <f t="shared" si="21"/>
        <v>14</v>
      </c>
      <c r="G66" s="167">
        <f>'ENTRI PENDAPATAN'!E56</f>
        <v>21000</v>
      </c>
      <c r="H66" s="173">
        <f t="shared" si="22"/>
        <v>0</v>
      </c>
      <c r="I66" s="182"/>
      <c r="J66" s="173">
        <f t="shared" si="23"/>
        <v>0</v>
      </c>
      <c r="K66" s="182"/>
      <c r="L66" s="166">
        <f t="shared" si="24"/>
        <v>0</v>
      </c>
      <c r="M66" s="178">
        <f>'ENTRI PENDAPATAN'!J56</f>
        <v>0</v>
      </c>
      <c r="N66" s="166">
        <f t="shared" si="25"/>
        <v>19</v>
      </c>
      <c r="O66" s="178">
        <f>'ENTRI PENDAPATAN'!H56</f>
        <v>38000</v>
      </c>
      <c r="P66" s="166">
        <f t="shared" si="26"/>
        <v>3</v>
      </c>
      <c r="Q66" s="167">
        <f>'ENTRI PENDAPATAN'!I56</f>
        <v>9000</v>
      </c>
      <c r="R66" s="167">
        <f>'ENTRI PENDAPATAN'!L56</f>
        <v>0</v>
      </c>
      <c r="S66" s="167">
        <f>'ENTRI PENDAPATAN'!M56</f>
        <v>0</v>
      </c>
      <c r="T66" s="167">
        <f>'ENTRI PENDAPATAN'!N56</f>
        <v>0</v>
      </c>
      <c r="U66" s="194">
        <f t="shared" si="27"/>
        <v>74000</v>
      </c>
      <c r="V66" s="183"/>
      <c r="X66" s="386">
        <f t="shared" si="28"/>
        <v>27000</v>
      </c>
      <c r="Y66" s="387">
        <f t="shared" si="29"/>
        <v>0</v>
      </c>
      <c r="Z66" s="387">
        <f t="shared" si="30"/>
        <v>47000</v>
      </c>
    </row>
    <row r="67" spans="1:46">
      <c r="A67" s="153">
        <f t="shared" si="18"/>
        <v>14</v>
      </c>
      <c r="B67" s="151">
        <f t="shared" si="18"/>
        <v>44391</v>
      </c>
      <c r="C67" s="148" t="e">
        <f t="shared" si="19"/>
        <v>#REF!</v>
      </c>
      <c r="D67" s="166">
        <f t="shared" si="20"/>
        <v>3</v>
      </c>
      <c r="E67" s="167">
        <f>'ENTRI PENDAPATAN'!D57</f>
        <v>6000</v>
      </c>
      <c r="F67" s="166">
        <f t="shared" si="21"/>
        <v>12</v>
      </c>
      <c r="G67" s="167">
        <f>'ENTRI PENDAPATAN'!E57</f>
        <v>18000</v>
      </c>
      <c r="H67" s="173">
        <f t="shared" si="22"/>
        <v>0</v>
      </c>
      <c r="I67" s="182"/>
      <c r="J67" s="173">
        <f t="shared" si="23"/>
        <v>0</v>
      </c>
      <c r="K67" s="182"/>
      <c r="L67" s="166">
        <f t="shared" si="24"/>
        <v>0</v>
      </c>
      <c r="M67" s="178">
        <f>'ENTRI PENDAPATAN'!J57</f>
        <v>0</v>
      </c>
      <c r="N67" s="166">
        <f t="shared" si="25"/>
        <v>20</v>
      </c>
      <c r="O67" s="178">
        <f>'ENTRI PENDAPATAN'!H57</f>
        <v>40000</v>
      </c>
      <c r="P67" s="166">
        <f t="shared" si="26"/>
        <v>5</v>
      </c>
      <c r="Q67" s="167">
        <f>'ENTRI PENDAPATAN'!I57</f>
        <v>15000</v>
      </c>
      <c r="R67" s="167">
        <f>'ENTRI PENDAPATAN'!L57</f>
        <v>0</v>
      </c>
      <c r="S67" s="167">
        <f>'ENTRI PENDAPATAN'!M57</f>
        <v>0</v>
      </c>
      <c r="T67" s="167">
        <f>'ENTRI PENDAPATAN'!N57</f>
        <v>0</v>
      </c>
      <c r="U67" s="194">
        <f t="shared" si="27"/>
        <v>79000</v>
      </c>
      <c r="V67" s="183"/>
      <c r="X67" s="386">
        <f t="shared" si="28"/>
        <v>24000</v>
      </c>
      <c r="Y67" s="387">
        <f t="shared" si="29"/>
        <v>0</v>
      </c>
      <c r="Z67" s="387">
        <f t="shared" si="30"/>
        <v>55000</v>
      </c>
    </row>
    <row r="68" spans="1:46">
      <c r="A68" s="150">
        <f t="shared" si="18"/>
        <v>15</v>
      </c>
      <c r="B68" s="151">
        <f t="shared" si="18"/>
        <v>44392</v>
      </c>
      <c r="C68" s="148" t="e">
        <f t="shared" si="19"/>
        <v>#REF!</v>
      </c>
      <c r="D68" s="166">
        <f t="shared" si="20"/>
        <v>3</v>
      </c>
      <c r="E68" s="167">
        <f>'ENTRI PENDAPATAN'!D58</f>
        <v>6000</v>
      </c>
      <c r="F68" s="166">
        <f t="shared" si="21"/>
        <v>12</v>
      </c>
      <c r="G68" s="167">
        <f>'ENTRI PENDAPATAN'!E58</f>
        <v>18000</v>
      </c>
      <c r="H68" s="173">
        <f t="shared" si="22"/>
        <v>0</v>
      </c>
      <c r="I68" s="182"/>
      <c r="J68" s="173">
        <f t="shared" si="23"/>
        <v>0</v>
      </c>
      <c r="K68" s="182"/>
      <c r="L68" s="166">
        <f t="shared" si="24"/>
        <v>0</v>
      </c>
      <c r="M68" s="178">
        <f>'ENTRI PENDAPATAN'!J58</f>
        <v>0</v>
      </c>
      <c r="N68" s="166">
        <f t="shared" si="25"/>
        <v>20</v>
      </c>
      <c r="O68" s="178">
        <f>'ENTRI PENDAPATAN'!H58</f>
        <v>40000</v>
      </c>
      <c r="P68" s="166">
        <f t="shared" si="26"/>
        <v>4</v>
      </c>
      <c r="Q68" s="167">
        <f>'ENTRI PENDAPATAN'!I58</f>
        <v>12000</v>
      </c>
      <c r="R68" s="167">
        <f>'ENTRI PENDAPATAN'!L58</f>
        <v>0</v>
      </c>
      <c r="S68" s="167">
        <f>'ENTRI PENDAPATAN'!M58</f>
        <v>0</v>
      </c>
      <c r="T68" s="167">
        <f>'ENTRI PENDAPATAN'!N58</f>
        <v>0</v>
      </c>
      <c r="U68" s="194">
        <f t="shared" si="27"/>
        <v>76000</v>
      </c>
      <c r="V68" s="183"/>
      <c r="X68" s="386">
        <f t="shared" si="28"/>
        <v>24000</v>
      </c>
      <c r="Y68" s="387">
        <f t="shared" si="29"/>
        <v>0</v>
      </c>
      <c r="Z68" s="387">
        <f t="shared" si="30"/>
        <v>52000</v>
      </c>
    </row>
    <row r="69" spans="1:46" s="141" customFormat="1">
      <c r="A69" s="153">
        <f t="shared" si="18"/>
        <v>16</v>
      </c>
      <c r="B69" s="151">
        <f t="shared" si="18"/>
        <v>44393</v>
      </c>
      <c r="C69" s="148" t="e">
        <f t="shared" si="19"/>
        <v>#REF!</v>
      </c>
      <c r="D69" s="166">
        <f t="shared" si="20"/>
        <v>3</v>
      </c>
      <c r="E69" s="167">
        <f>'ENTRI PENDAPATAN'!D59</f>
        <v>6000</v>
      </c>
      <c r="F69" s="166">
        <f t="shared" si="21"/>
        <v>12</v>
      </c>
      <c r="G69" s="167">
        <f>'ENTRI PENDAPATAN'!E59</f>
        <v>18000</v>
      </c>
      <c r="H69" s="173">
        <f t="shared" si="22"/>
        <v>0</v>
      </c>
      <c r="I69" s="182"/>
      <c r="J69" s="173">
        <f t="shared" si="23"/>
        <v>0</v>
      </c>
      <c r="K69" s="182"/>
      <c r="L69" s="166">
        <f t="shared" si="24"/>
        <v>0</v>
      </c>
      <c r="M69" s="178">
        <f>'ENTRI PENDAPATAN'!J59</f>
        <v>0</v>
      </c>
      <c r="N69" s="166">
        <f t="shared" si="25"/>
        <v>18</v>
      </c>
      <c r="O69" s="178">
        <f>'ENTRI PENDAPATAN'!H59</f>
        <v>36000</v>
      </c>
      <c r="P69" s="166">
        <f t="shared" si="26"/>
        <v>4</v>
      </c>
      <c r="Q69" s="167">
        <f>'ENTRI PENDAPATAN'!I59</f>
        <v>12000</v>
      </c>
      <c r="R69" s="167">
        <f>'ENTRI PENDAPATAN'!L59</f>
        <v>0</v>
      </c>
      <c r="S69" s="167">
        <f>'ENTRI PENDAPATAN'!M59</f>
        <v>0</v>
      </c>
      <c r="T69" s="167">
        <f>'ENTRI PENDAPATAN'!N59</f>
        <v>0</v>
      </c>
      <c r="U69" s="194">
        <f t="shared" si="27"/>
        <v>72000</v>
      </c>
      <c r="V69" s="183"/>
      <c r="W69" s="385"/>
      <c r="X69" s="386">
        <f t="shared" si="28"/>
        <v>24000</v>
      </c>
      <c r="Y69" s="387">
        <f t="shared" si="29"/>
        <v>0</v>
      </c>
      <c r="Z69" s="387">
        <f t="shared" si="30"/>
        <v>48000</v>
      </c>
      <c r="AA69" s="385"/>
      <c r="AB69" s="385"/>
      <c r="AC69" s="385"/>
      <c r="AD69" s="385"/>
      <c r="AE69" s="385"/>
      <c r="AF69" s="385"/>
      <c r="AG69" s="385"/>
      <c r="AH69" s="385"/>
      <c r="AI69" s="385"/>
      <c r="AJ69" s="388"/>
      <c r="AK69" s="388"/>
      <c r="AL69" s="388"/>
      <c r="AM69" s="388"/>
      <c r="AN69" s="388"/>
      <c r="AO69" s="388"/>
      <c r="AP69" s="388"/>
      <c r="AQ69" s="388"/>
      <c r="AR69" s="388"/>
      <c r="AS69" s="388"/>
      <c r="AT69" s="388"/>
    </row>
    <row r="70" spans="1:46">
      <c r="A70" s="150">
        <f t="shared" si="18"/>
        <v>17</v>
      </c>
      <c r="B70" s="151">
        <f t="shared" si="18"/>
        <v>44394</v>
      </c>
      <c r="C70" s="148" t="e">
        <f t="shared" si="19"/>
        <v>#REF!</v>
      </c>
      <c r="D70" s="166">
        <f t="shared" si="20"/>
        <v>3</v>
      </c>
      <c r="E70" s="167">
        <f>'ENTRI PENDAPATAN'!D60</f>
        <v>6000</v>
      </c>
      <c r="F70" s="166">
        <f t="shared" si="21"/>
        <v>14</v>
      </c>
      <c r="G70" s="167">
        <f>'ENTRI PENDAPATAN'!E60</f>
        <v>21000</v>
      </c>
      <c r="H70" s="173">
        <f t="shared" si="22"/>
        <v>0</v>
      </c>
      <c r="I70" s="182"/>
      <c r="J70" s="173">
        <f t="shared" si="23"/>
        <v>0</v>
      </c>
      <c r="K70" s="182"/>
      <c r="L70" s="166">
        <f t="shared" si="24"/>
        <v>0</v>
      </c>
      <c r="M70" s="178">
        <f>'ENTRI PENDAPATAN'!J60</f>
        <v>0</v>
      </c>
      <c r="N70" s="166">
        <f t="shared" si="25"/>
        <v>20</v>
      </c>
      <c r="O70" s="178">
        <f>'ENTRI PENDAPATAN'!H60</f>
        <v>40000</v>
      </c>
      <c r="P70" s="166">
        <f t="shared" si="26"/>
        <v>4</v>
      </c>
      <c r="Q70" s="167">
        <f>'ENTRI PENDAPATAN'!I60</f>
        <v>12000</v>
      </c>
      <c r="R70" s="167">
        <f>'ENTRI PENDAPATAN'!L60</f>
        <v>0</v>
      </c>
      <c r="S70" s="167">
        <f>'ENTRI PENDAPATAN'!M60</f>
        <v>0</v>
      </c>
      <c r="T70" s="167">
        <f>'ENTRI PENDAPATAN'!N60</f>
        <v>0</v>
      </c>
      <c r="U70" s="194">
        <f t="shared" si="27"/>
        <v>79000</v>
      </c>
      <c r="V70" s="183"/>
      <c r="X70" s="386">
        <f t="shared" si="28"/>
        <v>27000</v>
      </c>
      <c r="Y70" s="387">
        <f t="shared" si="29"/>
        <v>0</v>
      </c>
      <c r="Z70" s="387">
        <f t="shared" si="30"/>
        <v>52000</v>
      </c>
    </row>
    <row r="71" spans="1:46">
      <c r="A71" s="153">
        <f t="shared" si="18"/>
        <v>18</v>
      </c>
      <c r="B71" s="151">
        <f t="shared" si="18"/>
        <v>44395</v>
      </c>
      <c r="C71" s="148" t="e">
        <f t="shared" si="19"/>
        <v>#REF!</v>
      </c>
      <c r="D71" s="166">
        <f t="shared" si="20"/>
        <v>3</v>
      </c>
      <c r="E71" s="167">
        <f>'ENTRI PENDAPATAN'!D61</f>
        <v>6000</v>
      </c>
      <c r="F71" s="166">
        <f t="shared" si="21"/>
        <v>14</v>
      </c>
      <c r="G71" s="167">
        <f>'ENTRI PENDAPATAN'!E61</f>
        <v>21000</v>
      </c>
      <c r="H71" s="173">
        <f t="shared" si="22"/>
        <v>0</v>
      </c>
      <c r="I71" s="182"/>
      <c r="J71" s="173">
        <f t="shared" si="23"/>
        <v>0</v>
      </c>
      <c r="K71" s="182"/>
      <c r="L71" s="166">
        <f t="shared" si="24"/>
        <v>0</v>
      </c>
      <c r="M71" s="178">
        <f>'ENTRI PENDAPATAN'!J61</f>
        <v>0</v>
      </c>
      <c r="N71" s="166">
        <f t="shared" si="25"/>
        <v>20</v>
      </c>
      <c r="O71" s="178">
        <f>'ENTRI PENDAPATAN'!H61</f>
        <v>40000</v>
      </c>
      <c r="P71" s="166">
        <f t="shared" si="26"/>
        <v>4</v>
      </c>
      <c r="Q71" s="167">
        <f>'ENTRI PENDAPATAN'!I61</f>
        <v>12000</v>
      </c>
      <c r="R71" s="167">
        <f>'ENTRI PENDAPATAN'!L61</f>
        <v>0</v>
      </c>
      <c r="S71" s="167">
        <f>'ENTRI PENDAPATAN'!M61</f>
        <v>0</v>
      </c>
      <c r="T71" s="167">
        <f>'ENTRI PENDAPATAN'!N61</f>
        <v>0</v>
      </c>
      <c r="U71" s="194">
        <f t="shared" si="27"/>
        <v>79000</v>
      </c>
      <c r="V71" s="183"/>
      <c r="X71" s="386">
        <f t="shared" si="28"/>
        <v>27000</v>
      </c>
      <c r="Y71" s="387">
        <f t="shared" si="29"/>
        <v>0</v>
      </c>
      <c r="Z71" s="387">
        <f t="shared" si="30"/>
        <v>52000</v>
      </c>
    </row>
    <row r="72" spans="1:46">
      <c r="A72" s="150">
        <f t="shared" si="18"/>
        <v>19</v>
      </c>
      <c r="B72" s="151">
        <f t="shared" si="18"/>
        <v>44396</v>
      </c>
      <c r="C72" s="148" t="e">
        <f t="shared" si="19"/>
        <v>#REF!</v>
      </c>
      <c r="D72" s="166">
        <f t="shared" si="20"/>
        <v>3</v>
      </c>
      <c r="E72" s="167">
        <f>'ENTRI PENDAPATAN'!D62</f>
        <v>6000</v>
      </c>
      <c r="F72" s="166">
        <f t="shared" si="21"/>
        <v>12</v>
      </c>
      <c r="G72" s="167">
        <f>'ENTRI PENDAPATAN'!E62</f>
        <v>18000</v>
      </c>
      <c r="H72" s="173">
        <f t="shared" si="22"/>
        <v>0</v>
      </c>
      <c r="I72" s="182"/>
      <c r="J72" s="173">
        <f t="shared" si="23"/>
        <v>0</v>
      </c>
      <c r="K72" s="182"/>
      <c r="L72" s="166">
        <f t="shared" si="24"/>
        <v>0</v>
      </c>
      <c r="M72" s="178">
        <f>'ENTRI PENDAPATAN'!J62</f>
        <v>0</v>
      </c>
      <c r="N72" s="166">
        <f t="shared" si="25"/>
        <v>17</v>
      </c>
      <c r="O72" s="178">
        <f>'ENTRI PENDAPATAN'!H62</f>
        <v>34000</v>
      </c>
      <c r="P72" s="166">
        <f t="shared" si="26"/>
        <v>4</v>
      </c>
      <c r="Q72" s="167">
        <f>'ENTRI PENDAPATAN'!I62</f>
        <v>12000</v>
      </c>
      <c r="R72" s="167">
        <f>'ENTRI PENDAPATAN'!L62</f>
        <v>0</v>
      </c>
      <c r="S72" s="167">
        <f>'ENTRI PENDAPATAN'!M62</f>
        <v>0</v>
      </c>
      <c r="T72" s="167">
        <f>'ENTRI PENDAPATAN'!N62</f>
        <v>0</v>
      </c>
      <c r="U72" s="194">
        <f t="shared" si="27"/>
        <v>70000</v>
      </c>
      <c r="V72" s="183"/>
      <c r="X72" s="386">
        <f t="shared" si="28"/>
        <v>24000</v>
      </c>
      <c r="Y72" s="387">
        <f t="shared" si="29"/>
        <v>0</v>
      </c>
      <c r="Z72" s="387">
        <f t="shared" si="30"/>
        <v>46000</v>
      </c>
    </row>
    <row r="73" spans="1:46">
      <c r="A73" s="153">
        <f t="shared" si="18"/>
        <v>20</v>
      </c>
      <c r="B73" s="151">
        <f t="shared" si="18"/>
        <v>44397</v>
      </c>
      <c r="C73" s="148" t="e">
        <f t="shared" si="19"/>
        <v>#REF!</v>
      </c>
      <c r="D73" s="166">
        <f t="shared" si="20"/>
        <v>3</v>
      </c>
      <c r="E73" s="167">
        <f>'ENTRI PENDAPATAN'!D63</f>
        <v>6000</v>
      </c>
      <c r="F73" s="166">
        <f t="shared" si="21"/>
        <v>8</v>
      </c>
      <c r="G73" s="167">
        <f>'ENTRI PENDAPATAN'!E63</f>
        <v>12000</v>
      </c>
      <c r="H73" s="173">
        <f t="shared" si="22"/>
        <v>0</v>
      </c>
      <c r="I73" s="182"/>
      <c r="J73" s="173">
        <f t="shared" si="23"/>
        <v>0</v>
      </c>
      <c r="K73" s="182"/>
      <c r="L73" s="166">
        <f t="shared" si="24"/>
        <v>0</v>
      </c>
      <c r="M73" s="178">
        <f>'ENTRI PENDAPATAN'!J63</f>
        <v>0</v>
      </c>
      <c r="N73" s="166">
        <f t="shared" si="25"/>
        <v>16</v>
      </c>
      <c r="O73" s="178">
        <f>'ENTRI PENDAPATAN'!H63</f>
        <v>32000</v>
      </c>
      <c r="P73" s="166">
        <f t="shared" si="26"/>
        <v>4</v>
      </c>
      <c r="Q73" s="167">
        <f>'ENTRI PENDAPATAN'!I63</f>
        <v>12000</v>
      </c>
      <c r="R73" s="167">
        <f>'ENTRI PENDAPATAN'!L63</f>
        <v>0</v>
      </c>
      <c r="S73" s="167">
        <f>'ENTRI PENDAPATAN'!M63</f>
        <v>0</v>
      </c>
      <c r="T73" s="167">
        <f>'ENTRI PENDAPATAN'!N63</f>
        <v>0</v>
      </c>
      <c r="U73" s="194">
        <f t="shared" si="27"/>
        <v>62000</v>
      </c>
      <c r="V73" s="183"/>
      <c r="X73" s="386">
        <f t="shared" si="28"/>
        <v>18000</v>
      </c>
      <c r="Y73" s="387">
        <f t="shared" si="29"/>
        <v>0</v>
      </c>
      <c r="Z73" s="387">
        <f t="shared" si="30"/>
        <v>44000</v>
      </c>
    </row>
    <row r="74" spans="1:46">
      <c r="A74" s="150">
        <f t="shared" si="18"/>
        <v>21</v>
      </c>
      <c r="B74" s="151">
        <f t="shared" si="18"/>
        <v>44398</v>
      </c>
      <c r="C74" s="148" t="e">
        <f t="shared" si="19"/>
        <v>#REF!</v>
      </c>
      <c r="D74" s="166">
        <f t="shared" si="20"/>
        <v>2</v>
      </c>
      <c r="E74" s="167">
        <f>'ENTRI PENDAPATAN'!D64</f>
        <v>4000</v>
      </c>
      <c r="F74" s="166">
        <f t="shared" si="21"/>
        <v>8</v>
      </c>
      <c r="G74" s="167">
        <f>'ENTRI PENDAPATAN'!E64</f>
        <v>12000</v>
      </c>
      <c r="H74" s="173">
        <f t="shared" si="22"/>
        <v>0</v>
      </c>
      <c r="I74" s="182"/>
      <c r="J74" s="173">
        <f t="shared" si="23"/>
        <v>0</v>
      </c>
      <c r="K74" s="182"/>
      <c r="L74" s="166">
        <f t="shared" si="24"/>
        <v>0</v>
      </c>
      <c r="M74" s="178">
        <f>'ENTRI PENDAPATAN'!J64</f>
        <v>0</v>
      </c>
      <c r="N74" s="166">
        <f t="shared" si="25"/>
        <v>5</v>
      </c>
      <c r="O74" s="178">
        <f>'ENTRI PENDAPATAN'!H64</f>
        <v>10000</v>
      </c>
      <c r="P74" s="166">
        <f t="shared" si="26"/>
        <v>1</v>
      </c>
      <c r="Q74" s="167">
        <f>'ENTRI PENDAPATAN'!I64</f>
        <v>3000</v>
      </c>
      <c r="R74" s="167">
        <f>'ENTRI PENDAPATAN'!L64</f>
        <v>0</v>
      </c>
      <c r="S74" s="167">
        <f>'ENTRI PENDAPATAN'!M64</f>
        <v>0</v>
      </c>
      <c r="T74" s="167">
        <f>'ENTRI PENDAPATAN'!N64</f>
        <v>0</v>
      </c>
      <c r="U74" s="194">
        <f t="shared" si="27"/>
        <v>29000</v>
      </c>
      <c r="V74" s="183"/>
      <c r="X74" s="386">
        <f t="shared" si="28"/>
        <v>16000</v>
      </c>
      <c r="Y74" s="387">
        <f t="shared" si="29"/>
        <v>0</v>
      </c>
      <c r="Z74" s="387">
        <f t="shared" si="30"/>
        <v>13000</v>
      </c>
    </row>
    <row r="75" spans="1:46">
      <c r="A75" s="153">
        <f t="shared" si="18"/>
        <v>22</v>
      </c>
      <c r="B75" s="151">
        <f t="shared" si="18"/>
        <v>44399</v>
      </c>
      <c r="C75" s="148">
        <f t="shared" si="19"/>
        <v>0</v>
      </c>
      <c r="D75" s="166">
        <f t="shared" si="20"/>
        <v>2</v>
      </c>
      <c r="E75" s="167">
        <f>'ENTRI PENDAPATAN'!D65</f>
        <v>4000</v>
      </c>
      <c r="F75" s="166">
        <f t="shared" si="21"/>
        <v>8</v>
      </c>
      <c r="G75" s="167">
        <f>'ENTRI PENDAPATAN'!E65</f>
        <v>12000</v>
      </c>
      <c r="H75" s="173">
        <f t="shared" si="22"/>
        <v>0</v>
      </c>
      <c r="I75" s="182"/>
      <c r="J75" s="173">
        <f t="shared" si="23"/>
        <v>0</v>
      </c>
      <c r="K75" s="182"/>
      <c r="L75" s="166">
        <f t="shared" si="24"/>
        <v>0</v>
      </c>
      <c r="M75" s="178">
        <f>'ENTRI PENDAPATAN'!J65</f>
        <v>0</v>
      </c>
      <c r="N75" s="166">
        <f t="shared" si="25"/>
        <v>9</v>
      </c>
      <c r="O75" s="178">
        <f>'ENTRI PENDAPATAN'!H65</f>
        <v>18000</v>
      </c>
      <c r="P75" s="166">
        <f t="shared" si="26"/>
        <v>2</v>
      </c>
      <c r="Q75" s="167">
        <f>'ENTRI PENDAPATAN'!I65</f>
        <v>6000</v>
      </c>
      <c r="R75" s="167">
        <f>'ENTRI PENDAPATAN'!L65</f>
        <v>0</v>
      </c>
      <c r="S75" s="167">
        <f>'ENTRI PENDAPATAN'!M65</f>
        <v>0</v>
      </c>
      <c r="T75" s="167">
        <f>'ENTRI PENDAPATAN'!N65</f>
        <v>0</v>
      </c>
      <c r="U75" s="194">
        <f t="shared" si="27"/>
        <v>40000</v>
      </c>
      <c r="V75" s="183"/>
      <c r="X75" s="386">
        <f t="shared" si="28"/>
        <v>16000</v>
      </c>
      <c r="Y75" s="387">
        <f t="shared" si="29"/>
        <v>0</v>
      </c>
      <c r="Z75" s="387">
        <f t="shared" si="30"/>
        <v>24000</v>
      </c>
    </row>
    <row r="76" spans="1:46">
      <c r="A76" s="150">
        <f t="shared" si="18"/>
        <v>23</v>
      </c>
      <c r="B76" s="151">
        <f t="shared" si="18"/>
        <v>44400</v>
      </c>
      <c r="C76" s="148">
        <f t="shared" si="19"/>
        <v>0</v>
      </c>
      <c r="D76" s="166">
        <f t="shared" si="20"/>
        <v>2</v>
      </c>
      <c r="E76" s="167">
        <f>'ENTRI PENDAPATAN'!D66</f>
        <v>4000</v>
      </c>
      <c r="F76" s="166">
        <f t="shared" si="21"/>
        <v>8</v>
      </c>
      <c r="G76" s="167">
        <f>'ENTRI PENDAPATAN'!E66</f>
        <v>12000</v>
      </c>
      <c r="H76" s="173">
        <f t="shared" si="22"/>
        <v>0</v>
      </c>
      <c r="I76" s="182"/>
      <c r="J76" s="173">
        <f t="shared" si="23"/>
        <v>0</v>
      </c>
      <c r="K76" s="182"/>
      <c r="L76" s="166">
        <f t="shared" si="24"/>
        <v>0</v>
      </c>
      <c r="M76" s="178">
        <f>'ENTRI PENDAPATAN'!J66</f>
        <v>0</v>
      </c>
      <c r="N76" s="166">
        <f t="shared" si="25"/>
        <v>11</v>
      </c>
      <c r="O76" s="178">
        <f>'ENTRI PENDAPATAN'!H66</f>
        <v>22000</v>
      </c>
      <c r="P76" s="166">
        <f t="shared" si="26"/>
        <v>4</v>
      </c>
      <c r="Q76" s="167">
        <f>'ENTRI PENDAPATAN'!I66</f>
        <v>12000</v>
      </c>
      <c r="R76" s="167">
        <f>'ENTRI PENDAPATAN'!L66</f>
        <v>0</v>
      </c>
      <c r="S76" s="167">
        <f>'ENTRI PENDAPATAN'!M66</f>
        <v>0</v>
      </c>
      <c r="T76" s="167">
        <f>'ENTRI PENDAPATAN'!N66</f>
        <v>0</v>
      </c>
      <c r="U76" s="194">
        <f t="shared" si="27"/>
        <v>50000</v>
      </c>
      <c r="V76" s="183"/>
      <c r="X76" s="386">
        <f t="shared" si="28"/>
        <v>16000</v>
      </c>
      <c r="Y76" s="387">
        <f t="shared" si="29"/>
        <v>0</v>
      </c>
      <c r="Z76" s="387">
        <f t="shared" si="30"/>
        <v>34000</v>
      </c>
    </row>
    <row r="77" spans="1:46">
      <c r="A77" s="153">
        <f t="shared" si="18"/>
        <v>24</v>
      </c>
      <c r="B77" s="151">
        <f t="shared" si="18"/>
        <v>44401</v>
      </c>
      <c r="C77" s="148">
        <f t="shared" si="19"/>
        <v>0</v>
      </c>
      <c r="D77" s="166">
        <f t="shared" si="20"/>
        <v>2</v>
      </c>
      <c r="E77" s="167">
        <f>'ENTRI PENDAPATAN'!D67</f>
        <v>4000</v>
      </c>
      <c r="F77" s="166">
        <f t="shared" si="21"/>
        <v>10</v>
      </c>
      <c r="G77" s="167">
        <f>'ENTRI PENDAPATAN'!E67</f>
        <v>15000</v>
      </c>
      <c r="H77" s="173">
        <f t="shared" si="22"/>
        <v>0</v>
      </c>
      <c r="I77" s="182"/>
      <c r="J77" s="173">
        <f t="shared" si="23"/>
        <v>0</v>
      </c>
      <c r="K77" s="182"/>
      <c r="L77" s="166">
        <f t="shared" si="24"/>
        <v>0</v>
      </c>
      <c r="M77" s="178">
        <f>'ENTRI PENDAPATAN'!J67</f>
        <v>0</v>
      </c>
      <c r="N77" s="166">
        <f t="shared" si="25"/>
        <v>12</v>
      </c>
      <c r="O77" s="178">
        <f>'ENTRI PENDAPATAN'!H67</f>
        <v>24000</v>
      </c>
      <c r="P77" s="166">
        <f t="shared" si="26"/>
        <v>2</v>
      </c>
      <c r="Q77" s="167">
        <f>'ENTRI PENDAPATAN'!I67</f>
        <v>6000</v>
      </c>
      <c r="R77" s="167">
        <f>'ENTRI PENDAPATAN'!L67</f>
        <v>0</v>
      </c>
      <c r="S77" s="167">
        <f>'ENTRI PENDAPATAN'!M67</f>
        <v>0</v>
      </c>
      <c r="T77" s="167">
        <f>'ENTRI PENDAPATAN'!N67</f>
        <v>0</v>
      </c>
      <c r="U77" s="194">
        <f t="shared" si="27"/>
        <v>49000</v>
      </c>
      <c r="V77" s="183"/>
      <c r="X77" s="386">
        <f t="shared" si="28"/>
        <v>19000</v>
      </c>
      <c r="Y77" s="387">
        <f t="shared" si="29"/>
        <v>0</v>
      </c>
      <c r="Z77" s="387">
        <f t="shared" si="30"/>
        <v>30000</v>
      </c>
    </row>
    <row r="78" spans="1:46">
      <c r="A78" s="150">
        <f t="shared" si="18"/>
        <v>25</v>
      </c>
      <c r="B78" s="151">
        <f t="shared" si="18"/>
        <v>44402</v>
      </c>
      <c r="C78" s="148">
        <f t="shared" si="19"/>
        <v>0</v>
      </c>
      <c r="D78" s="166">
        <f t="shared" si="20"/>
        <v>2</v>
      </c>
      <c r="E78" s="167">
        <f>'ENTRI PENDAPATAN'!D68</f>
        <v>4000</v>
      </c>
      <c r="F78" s="166">
        <f t="shared" si="21"/>
        <v>8</v>
      </c>
      <c r="G78" s="167">
        <f>'ENTRI PENDAPATAN'!E68</f>
        <v>12000</v>
      </c>
      <c r="H78" s="173">
        <f t="shared" si="22"/>
        <v>0</v>
      </c>
      <c r="I78" s="182"/>
      <c r="J78" s="173">
        <f t="shared" si="23"/>
        <v>0</v>
      </c>
      <c r="K78" s="182"/>
      <c r="L78" s="166">
        <f t="shared" si="24"/>
        <v>0</v>
      </c>
      <c r="M78" s="178">
        <f>'ENTRI PENDAPATAN'!J68</f>
        <v>0</v>
      </c>
      <c r="N78" s="166">
        <f t="shared" si="25"/>
        <v>13</v>
      </c>
      <c r="O78" s="178">
        <f>'ENTRI PENDAPATAN'!H68</f>
        <v>26000</v>
      </c>
      <c r="P78" s="166">
        <f t="shared" si="26"/>
        <v>2</v>
      </c>
      <c r="Q78" s="167">
        <f>'ENTRI PENDAPATAN'!I68</f>
        <v>6000</v>
      </c>
      <c r="R78" s="167">
        <f>'ENTRI PENDAPATAN'!L68</f>
        <v>0</v>
      </c>
      <c r="S78" s="167">
        <f>'ENTRI PENDAPATAN'!M68</f>
        <v>0</v>
      </c>
      <c r="T78" s="167">
        <f>'ENTRI PENDAPATAN'!N68</f>
        <v>0</v>
      </c>
      <c r="U78" s="194">
        <f t="shared" si="27"/>
        <v>48000</v>
      </c>
      <c r="V78" s="183"/>
      <c r="X78" s="386">
        <f t="shared" si="28"/>
        <v>16000</v>
      </c>
      <c r="Y78" s="387">
        <f t="shared" si="29"/>
        <v>0</v>
      </c>
      <c r="Z78" s="387">
        <f t="shared" si="30"/>
        <v>32000</v>
      </c>
    </row>
    <row r="79" spans="1:46" s="141" customFormat="1" ht="15.75" thickBot="1">
      <c r="A79" s="158">
        <f t="shared" si="18"/>
        <v>26</v>
      </c>
      <c r="B79" s="195">
        <f t="shared" si="18"/>
        <v>44403</v>
      </c>
      <c r="C79" s="159">
        <f t="shared" si="19"/>
        <v>0</v>
      </c>
      <c r="D79" s="166">
        <f t="shared" ref="D79" si="31">E79/2000</f>
        <v>2</v>
      </c>
      <c r="E79" s="167">
        <f>'ENTRI PENDAPATAN'!D69</f>
        <v>4000</v>
      </c>
      <c r="F79" s="166">
        <f t="shared" ref="F79" si="32">G79/1500</f>
        <v>8</v>
      </c>
      <c r="G79" s="167">
        <f>'ENTRI PENDAPATAN'!E69</f>
        <v>12000</v>
      </c>
      <c r="H79" s="173">
        <f t="shared" ref="H79" si="33">I79/1000</f>
        <v>0</v>
      </c>
      <c r="I79" s="182"/>
      <c r="J79" s="173">
        <f t="shared" ref="J79" si="34">K79/500</f>
        <v>0</v>
      </c>
      <c r="K79" s="182"/>
      <c r="L79" s="166">
        <f t="shared" ref="L79" si="35">M79/1000</f>
        <v>0</v>
      </c>
      <c r="M79" s="178">
        <f>'ENTRI PENDAPATAN'!J69</f>
        <v>0</v>
      </c>
      <c r="N79" s="166">
        <f t="shared" ref="N79" si="36">O79/2000</f>
        <v>9</v>
      </c>
      <c r="O79" s="178">
        <f>'ENTRI PENDAPATAN'!H69</f>
        <v>18000</v>
      </c>
      <c r="P79" s="166">
        <f t="shared" ref="P79" si="37">Q79/3000</f>
        <v>2</v>
      </c>
      <c r="Q79" s="167">
        <f>'ENTRI PENDAPATAN'!I69</f>
        <v>6000</v>
      </c>
      <c r="R79" s="167">
        <f>'ENTRI PENDAPATAN'!L69</f>
        <v>0</v>
      </c>
      <c r="S79" s="167">
        <f>'ENTRI PENDAPATAN'!M69</f>
        <v>0</v>
      </c>
      <c r="T79" s="167">
        <f>'ENTRI PENDAPATAN'!N69</f>
        <v>0</v>
      </c>
      <c r="U79" s="223">
        <f t="shared" si="27"/>
        <v>40000</v>
      </c>
      <c r="V79" s="224"/>
      <c r="W79" s="385"/>
      <c r="X79" s="386">
        <f t="shared" si="28"/>
        <v>16000</v>
      </c>
      <c r="Y79" s="387">
        <f t="shared" si="29"/>
        <v>0</v>
      </c>
      <c r="Z79" s="387">
        <f t="shared" si="30"/>
        <v>24000</v>
      </c>
      <c r="AA79" s="385"/>
      <c r="AB79" s="385"/>
      <c r="AC79" s="385"/>
      <c r="AD79" s="385"/>
      <c r="AE79" s="385"/>
      <c r="AF79" s="385"/>
      <c r="AG79" s="385"/>
      <c r="AH79" s="385"/>
      <c r="AI79" s="385"/>
      <c r="AJ79" s="388"/>
      <c r="AK79" s="388"/>
      <c r="AL79" s="388"/>
      <c r="AM79" s="388"/>
      <c r="AN79" s="388"/>
      <c r="AO79" s="388"/>
      <c r="AP79" s="388"/>
      <c r="AQ79" s="388"/>
      <c r="AR79" s="388"/>
      <c r="AS79" s="388"/>
      <c r="AT79" s="388"/>
    </row>
    <row r="80" spans="1:46" ht="15.75" thickBot="1">
      <c r="A80" s="150">
        <f t="shared" si="18"/>
        <v>27</v>
      </c>
      <c r="B80" s="151">
        <f t="shared" si="18"/>
        <v>44404</v>
      </c>
      <c r="C80" s="148">
        <f t="shared" si="19"/>
        <v>0</v>
      </c>
      <c r="D80" s="166">
        <f t="shared" ref="D80:D84" si="38">E80/2000</f>
        <v>2</v>
      </c>
      <c r="E80" s="167">
        <f>'ENTRI PENDAPATAN'!D70</f>
        <v>4000</v>
      </c>
      <c r="F80" s="166">
        <f t="shared" ref="F80:F84" si="39">G80/1500</f>
        <v>8</v>
      </c>
      <c r="G80" s="167">
        <f>'ENTRI PENDAPATAN'!E70</f>
        <v>12000</v>
      </c>
      <c r="H80" s="173">
        <f t="shared" ref="H80:H84" si="40">I80/1000</f>
        <v>0</v>
      </c>
      <c r="I80" s="182"/>
      <c r="J80" s="173">
        <f t="shared" ref="J80:J84" si="41">K80/500</f>
        <v>0</v>
      </c>
      <c r="K80" s="182"/>
      <c r="L80" s="166">
        <f t="shared" ref="L80:L84" si="42">M80/1000</f>
        <v>0</v>
      </c>
      <c r="M80" s="178">
        <f>'ENTRI PENDAPATAN'!J70</f>
        <v>0</v>
      </c>
      <c r="N80" s="166">
        <f t="shared" ref="N80:N84" si="43">O80/2000</f>
        <v>7</v>
      </c>
      <c r="O80" s="178">
        <f>'ENTRI PENDAPATAN'!H70</f>
        <v>14000</v>
      </c>
      <c r="P80" s="166">
        <f t="shared" ref="P80:P84" si="44">Q80/3000</f>
        <v>2</v>
      </c>
      <c r="Q80" s="167">
        <f>'ENTRI PENDAPATAN'!I70</f>
        <v>6000</v>
      </c>
      <c r="R80" s="167">
        <f>'ENTRI PENDAPATAN'!L70</f>
        <v>0</v>
      </c>
      <c r="S80" s="167">
        <f>'ENTRI PENDAPATAN'!M70</f>
        <v>0</v>
      </c>
      <c r="T80" s="167">
        <f>'ENTRI PENDAPATAN'!N70</f>
        <v>0</v>
      </c>
      <c r="U80" s="194">
        <f t="shared" si="27"/>
        <v>36000</v>
      </c>
      <c r="V80" s="183"/>
      <c r="X80" s="386">
        <f t="shared" si="28"/>
        <v>16000</v>
      </c>
      <c r="Y80" s="387">
        <f t="shared" si="29"/>
        <v>0</v>
      </c>
      <c r="Z80" s="387">
        <f t="shared" si="30"/>
        <v>20000</v>
      </c>
    </row>
    <row r="81" spans="1:26" ht="15.75" thickBot="1">
      <c r="A81" s="153">
        <f t="shared" si="18"/>
        <v>28</v>
      </c>
      <c r="B81" s="151">
        <f t="shared" si="18"/>
        <v>44405</v>
      </c>
      <c r="C81" s="148">
        <f t="shared" si="19"/>
        <v>0</v>
      </c>
      <c r="D81" s="166">
        <f t="shared" si="38"/>
        <v>2</v>
      </c>
      <c r="E81" s="167">
        <f>'ENTRI PENDAPATAN'!D71</f>
        <v>4000</v>
      </c>
      <c r="F81" s="166">
        <f t="shared" si="39"/>
        <v>10</v>
      </c>
      <c r="G81" s="167">
        <f>'ENTRI PENDAPATAN'!E71</f>
        <v>15000</v>
      </c>
      <c r="H81" s="173">
        <f t="shared" si="40"/>
        <v>0</v>
      </c>
      <c r="I81" s="182"/>
      <c r="J81" s="173">
        <f t="shared" si="41"/>
        <v>0</v>
      </c>
      <c r="K81" s="182"/>
      <c r="L81" s="166">
        <f t="shared" si="42"/>
        <v>0</v>
      </c>
      <c r="M81" s="178">
        <f>'ENTRI PENDAPATAN'!J71</f>
        <v>0</v>
      </c>
      <c r="N81" s="166">
        <f t="shared" si="43"/>
        <v>9</v>
      </c>
      <c r="O81" s="178">
        <f>'ENTRI PENDAPATAN'!H71</f>
        <v>18000</v>
      </c>
      <c r="P81" s="166">
        <f t="shared" si="44"/>
        <v>3</v>
      </c>
      <c r="Q81" s="167">
        <f>'ENTRI PENDAPATAN'!I71</f>
        <v>9000</v>
      </c>
      <c r="R81" s="167">
        <f>'ENTRI PENDAPATAN'!L71</f>
        <v>0</v>
      </c>
      <c r="S81" s="167">
        <f>'ENTRI PENDAPATAN'!M71</f>
        <v>0</v>
      </c>
      <c r="T81" s="167">
        <f>'ENTRI PENDAPATAN'!N71</f>
        <v>0</v>
      </c>
      <c r="U81" s="194">
        <f t="shared" si="27"/>
        <v>46000</v>
      </c>
      <c r="V81" s="183"/>
      <c r="X81" s="386">
        <f t="shared" si="28"/>
        <v>19000</v>
      </c>
      <c r="Y81" s="387">
        <f t="shared" si="29"/>
        <v>0</v>
      </c>
      <c r="Z81" s="387">
        <f t="shared" si="30"/>
        <v>27000</v>
      </c>
    </row>
    <row r="82" spans="1:26" ht="15.75" thickBot="1">
      <c r="A82" s="150">
        <f t="shared" si="18"/>
        <v>29</v>
      </c>
      <c r="B82" s="151">
        <f t="shared" si="18"/>
        <v>44406</v>
      </c>
      <c r="C82" s="148">
        <f t="shared" si="19"/>
        <v>0</v>
      </c>
      <c r="D82" s="166">
        <f t="shared" si="38"/>
        <v>2</v>
      </c>
      <c r="E82" s="167">
        <f>'ENTRI PENDAPATAN'!D72</f>
        <v>4000</v>
      </c>
      <c r="F82" s="166">
        <f t="shared" si="39"/>
        <v>8</v>
      </c>
      <c r="G82" s="167">
        <f>'ENTRI PENDAPATAN'!E72</f>
        <v>12000</v>
      </c>
      <c r="H82" s="173">
        <f t="shared" si="40"/>
        <v>0</v>
      </c>
      <c r="I82" s="182"/>
      <c r="J82" s="173">
        <f t="shared" si="41"/>
        <v>0</v>
      </c>
      <c r="K82" s="182"/>
      <c r="L82" s="166">
        <f t="shared" si="42"/>
        <v>150</v>
      </c>
      <c r="M82" s="178">
        <f>'ENTRI PENDAPATAN'!J72</f>
        <v>150000</v>
      </c>
      <c r="N82" s="166">
        <f t="shared" si="43"/>
        <v>6</v>
      </c>
      <c r="O82" s="178">
        <f>'ENTRI PENDAPATAN'!H72</f>
        <v>12000</v>
      </c>
      <c r="P82" s="166">
        <f t="shared" si="44"/>
        <v>2</v>
      </c>
      <c r="Q82" s="167">
        <f>'ENTRI PENDAPATAN'!I72</f>
        <v>6000</v>
      </c>
      <c r="R82" s="167">
        <f>'ENTRI PENDAPATAN'!L72</f>
        <v>0</v>
      </c>
      <c r="S82" s="167">
        <f>'ENTRI PENDAPATAN'!M72</f>
        <v>0</v>
      </c>
      <c r="T82" s="167">
        <f>'ENTRI PENDAPATAN'!N72</f>
        <v>0</v>
      </c>
      <c r="U82" s="194">
        <f t="shared" si="27"/>
        <v>184000</v>
      </c>
      <c r="V82" s="183"/>
      <c r="X82" s="386">
        <f t="shared" si="28"/>
        <v>16000</v>
      </c>
      <c r="Y82" s="387">
        <f t="shared" si="29"/>
        <v>0</v>
      </c>
      <c r="Z82" s="387">
        <f>O82+Q82+M82</f>
        <v>168000</v>
      </c>
    </row>
    <row r="83" spans="1:26">
      <c r="A83" s="153">
        <f t="shared" si="18"/>
        <v>30</v>
      </c>
      <c r="B83" s="151">
        <f t="shared" si="18"/>
        <v>44407</v>
      </c>
      <c r="C83" s="148"/>
      <c r="D83" s="166">
        <f t="shared" si="38"/>
        <v>2</v>
      </c>
      <c r="E83" s="167">
        <f>'ENTRI PENDAPATAN'!D73</f>
        <v>4000</v>
      </c>
      <c r="F83" s="166">
        <f t="shared" si="39"/>
        <v>8</v>
      </c>
      <c r="G83" s="167">
        <f>'ENTRI PENDAPATAN'!E73</f>
        <v>12000</v>
      </c>
      <c r="H83" s="173">
        <f t="shared" si="40"/>
        <v>0</v>
      </c>
      <c r="I83" s="182"/>
      <c r="J83" s="173">
        <f t="shared" si="41"/>
        <v>0</v>
      </c>
      <c r="K83" s="182"/>
      <c r="L83" s="166">
        <f t="shared" si="42"/>
        <v>0</v>
      </c>
      <c r="M83" s="178">
        <f>'ENTRI PENDAPATAN'!J73</f>
        <v>0</v>
      </c>
      <c r="N83" s="166">
        <f t="shared" si="43"/>
        <v>8</v>
      </c>
      <c r="O83" s="178">
        <f>'ENTRI PENDAPATAN'!H73</f>
        <v>16000</v>
      </c>
      <c r="P83" s="166">
        <f t="shared" si="44"/>
        <v>2</v>
      </c>
      <c r="Q83" s="167">
        <f>'ENTRI PENDAPATAN'!I73</f>
        <v>6000</v>
      </c>
      <c r="R83" s="167">
        <f>'ENTRI PENDAPATAN'!L73</f>
        <v>0</v>
      </c>
      <c r="S83" s="167">
        <f>'ENTRI PENDAPATAN'!M73</f>
        <v>0</v>
      </c>
      <c r="T83" s="167">
        <f>'ENTRI PENDAPATAN'!N73</f>
        <v>0</v>
      </c>
      <c r="U83" s="194">
        <f t="shared" si="27"/>
        <v>38000</v>
      </c>
      <c r="V83" s="183"/>
      <c r="X83" s="386">
        <f t="shared" si="28"/>
        <v>16000</v>
      </c>
      <c r="Y83" s="387">
        <f t="shared" si="29"/>
        <v>0</v>
      </c>
      <c r="Z83" s="387">
        <f t="shared" si="30"/>
        <v>22000</v>
      </c>
    </row>
    <row r="84" spans="1:26" ht="15.75" thickBot="1">
      <c r="A84" s="292">
        <f t="shared" si="18"/>
        <v>31</v>
      </c>
      <c r="B84" s="293">
        <f t="shared" si="18"/>
        <v>44408</v>
      </c>
      <c r="C84" s="197"/>
      <c r="D84" s="166">
        <f t="shared" si="38"/>
        <v>2</v>
      </c>
      <c r="E84" s="167">
        <f>'ENTRI PENDAPATAN'!D74</f>
        <v>4000</v>
      </c>
      <c r="F84" s="166">
        <f t="shared" si="39"/>
        <v>6</v>
      </c>
      <c r="G84" s="167">
        <f>'ENTRI PENDAPATAN'!E74</f>
        <v>9000</v>
      </c>
      <c r="H84" s="173">
        <f t="shared" si="40"/>
        <v>0</v>
      </c>
      <c r="I84" s="182"/>
      <c r="J84" s="173">
        <f t="shared" si="41"/>
        <v>0</v>
      </c>
      <c r="K84" s="182"/>
      <c r="L84" s="166">
        <f t="shared" si="42"/>
        <v>0</v>
      </c>
      <c r="M84" s="178">
        <f>'ENTRI PENDAPATAN'!J74</f>
        <v>0</v>
      </c>
      <c r="N84" s="166">
        <f t="shared" si="43"/>
        <v>10</v>
      </c>
      <c r="O84" s="178">
        <f>'ENTRI PENDAPATAN'!H74</f>
        <v>20000</v>
      </c>
      <c r="P84" s="166">
        <f t="shared" si="44"/>
        <v>2</v>
      </c>
      <c r="Q84" s="167">
        <f>'ENTRI PENDAPATAN'!I74</f>
        <v>6000</v>
      </c>
      <c r="R84" s="167">
        <f>'ENTRI PENDAPATAN'!L74</f>
        <v>440000</v>
      </c>
      <c r="S84" s="167">
        <f>'ENTRI PENDAPATAN'!M74</f>
        <v>0</v>
      </c>
      <c r="T84" s="167">
        <f>'ENTRI PENDAPATAN'!N74</f>
        <v>0</v>
      </c>
      <c r="U84" s="194">
        <f t="shared" si="27"/>
        <v>479000</v>
      </c>
      <c r="V84" s="183"/>
      <c r="W84" s="386">
        <f>SUM(R85:T85)</f>
        <v>440000</v>
      </c>
      <c r="X84" s="386">
        <f t="shared" si="28"/>
        <v>13000</v>
      </c>
      <c r="Y84" s="387">
        <f t="shared" si="29"/>
        <v>440000</v>
      </c>
      <c r="Z84" s="387">
        <f t="shared" si="30"/>
        <v>26000</v>
      </c>
    </row>
    <row r="85" spans="1:26" ht="16.5" thickBot="1">
      <c r="A85" s="419" t="s">
        <v>9</v>
      </c>
      <c r="B85" s="420"/>
      <c r="C85" s="169"/>
      <c r="D85" s="294">
        <f t="shared" ref="D85:U85" si="45">SUM(D54:D84)</f>
        <v>82</v>
      </c>
      <c r="E85" s="198">
        <f t="shared" si="45"/>
        <v>164000</v>
      </c>
      <c r="F85" s="294">
        <f t="shared" si="45"/>
        <v>340</v>
      </c>
      <c r="G85" s="198">
        <f t="shared" si="45"/>
        <v>510000</v>
      </c>
      <c r="H85" s="199">
        <f t="shared" si="45"/>
        <v>0</v>
      </c>
      <c r="I85" s="215">
        <f t="shared" si="45"/>
        <v>0</v>
      </c>
      <c r="J85" s="199">
        <f t="shared" si="45"/>
        <v>0</v>
      </c>
      <c r="K85" s="215">
        <f t="shared" si="45"/>
        <v>0</v>
      </c>
      <c r="L85" s="215">
        <f t="shared" si="45"/>
        <v>150</v>
      </c>
      <c r="M85" s="198">
        <f t="shared" si="45"/>
        <v>150000</v>
      </c>
      <c r="N85" s="294">
        <f t="shared" si="45"/>
        <v>485</v>
      </c>
      <c r="O85" s="198">
        <f t="shared" si="45"/>
        <v>970000</v>
      </c>
      <c r="P85" s="294">
        <f t="shared" si="45"/>
        <v>103</v>
      </c>
      <c r="Q85" s="198">
        <f t="shared" si="45"/>
        <v>309000</v>
      </c>
      <c r="R85" s="198">
        <f t="shared" si="45"/>
        <v>440000</v>
      </c>
      <c r="S85" s="215"/>
      <c r="T85" s="198">
        <f t="shared" si="45"/>
        <v>0</v>
      </c>
      <c r="U85" s="225">
        <f t="shared" si="45"/>
        <v>2543000</v>
      </c>
      <c r="V85" s="183"/>
      <c r="W85" s="386">
        <f>G85+M85+O85+Q85+R85+T85+E85</f>
        <v>2543000</v>
      </c>
      <c r="X85" s="386">
        <f t="shared" si="28"/>
        <v>674000</v>
      </c>
      <c r="Y85" s="387">
        <f t="shared" si="29"/>
        <v>440000</v>
      </c>
      <c r="Z85" s="387">
        <f>SUM(Z54:Z84)</f>
        <v>1429000</v>
      </c>
    </row>
    <row r="86" spans="1:26">
      <c r="A86" s="118"/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Z86" s="387">
        <f>Z85+M80</f>
        <v>1429000</v>
      </c>
    </row>
    <row r="87" spans="1:26" ht="15.75">
      <c r="A87" s="172"/>
      <c r="B87" s="172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Q87" s="172"/>
      <c r="R87" s="191" t="s">
        <v>33</v>
      </c>
      <c r="S87" s="191"/>
      <c r="T87" s="191"/>
      <c r="U87" s="172"/>
      <c r="V87" s="118"/>
      <c r="W87" s="386"/>
    </row>
    <row r="88" spans="1:26" ht="15.75">
      <c r="A88" s="172"/>
      <c r="B88" s="172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2"/>
      <c r="Q88" s="172"/>
      <c r="R88" s="140"/>
      <c r="S88" s="140"/>
      <c r="T88" s="140"/>
      <c r="U88" s="226"/>
      <c r="V88" s="118"/>
    </row>
    <row r="89" spans="1:26">
      <c r="A89" s="118"/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</row>
    <row r="90" spans="1:26">
      <c r="A90" s="118"/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</row>
    <row r="91" spans="1:26">
      <c r="A91" s="118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</row>
    <row r="92" spans="1:26">
      <c r="A92" s="118"/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</row>
    <row r="93" spans="1:26" ht="18">
      <c r="A93" s="410" t="s">
        <v>10</v>
      </c>
      <c r="B93" s="410"/>
      <c r="C93" s="410"/>
      <c r="D93" s="410"/>
      <c r="E93" s="410"/>
      <c r="F93" s="410"/>
      <c r="G93" s="410"/>
      <c r="H93" s="410"/>
      <c r="I93" s="410"/>
      <c r="J93" s="410"/>
      <c r="K93" s="410"/>
      <c r="L93" s="410"/>
      <c r="M93" s="410"/>
      <c r="N93" s="410"/>
      <c r="O93" s="410"/>
      <c r="P93" s="410"/>
      <c r="Q93" s="410"/>
      <c r="R93" s="410"/>
      <c r="S93" s="410"/>
      <c r="T93" s="410"/>
      <c r="U93" s="410"/>
      <c r="V93" s="410"/>
    </row>
    <row r="94" spans="1:26" ht="18">
      <c r="A94" s="410" t="s">
        <v>35</v>
      </c>
      <c r="B94" s="410"/>
      <c r="C94" s="410"/>
      <c r="D94" s="410"/>
      <c r="E94" s="410"/>
      <c r="F94" s="410"/>
      <c r="G94" s="410"/>
      <c r="H94" s="410"/>
      <c r="I94" s="410" t="s">
        <v>12</v>
      </c>
      <c r="J94" s="410"/>
      <c r="K94" s="410"/>
      <c r="L94" s="410"/>
      <c r="M94" s="410"/>
      <c r="N94" s="410"/>
      <c r="O94" s="410"/>
      <c r="P94" s="410"/>
      <c r="Q94" s="410"/>
      <c r="R94" s="410"/>
      <c r="S94" s="410"/>
      <c r="T94" s="410"/>
      <c r="U94" s="410"/>
      <c r="V94" s="410"/>
    </row>
    <row r="95" spans="1:26" ht="18">
      <c r="A95" s="438" t="str">
        <f>A49</f>
        <v>BULAN      : JULI 2021</v>
      </c>
      <c r="B95" s="439"/>
      <c r="C95" s="439"/>
      <c r="D95" s="439"/>
      <c r="E95" s="439"/>
      <c r="F95" s="439"/>
      <c r="G95" s="439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  <c r="T95" s="439"/>
      <c r="U95" s="439"/>
      <c r="V95" s="439"/>
    </row>
    <row r="96" spans="1:26">
      <c r="A96" s="172"/>
      <c r="B96" s="172"/>
      <c r="C96" s="172"/>
      <c r="D96" s="172"/>
      <c r="E96" s="200"/>
      <c r="F96" s="146"/>
      <c r="G96" s="200"/>
      <c r="H96" s="200"/>
      <c r="I96" s="200"/>
      <c r="J96" s="146"/>
      <c r="K96" s="200"/>
      <c r="L96" s="200"/>
      <c r="M96" s="200"/>
      <c r="N96" s="146"/>
      <c r="O96" s="200"/>
      <c r="P96" s="200"/>
      <c r="Q96" s="200"/>
      <c r="R96" s="200"/>
      <c r="S96" s="200"/>
      <c r="T96" s="200"/>
      <c r="U96" s="200"/>
      <c r="V96" s="118"/>
    </row>
    <row r="97" spans="1:26">
      <c r="A97" s="447" t="s">
        <v>13</v>
      </c>
      <c r="B97" s="423" t="s">
        <v>14</v>
      </c>
      <c r="C97" s="423" t="s">
        <v>15</v>
      </c>
      <c r="D97" s="425" t="s">
        <v>16</v>
      </c>
      <c r="E97" s="426"/>
      <c r="F97" s="425" t="s">
        <v>17</v>
      </c>
      <c r="G97" s="426"/>
      <c r="H97" s="429" t="s">
        <v>18</v>
      </c>
      <c r="I97" s="430"/>
      <c r="J97" s="425" t="s">
        <v>19</v>
      </c>
      <c r="K97" s="426"/>
      <c r="L97" s="429" t="s">
        <v>20</v>
      </c>
      <c r="M97" s="433"/>
      <c r="N97" s="414" t="s">
        <v>21</v>
      </c>
      <c r="O97" s="415"/>
      <c r="P97" s="415"/>
      <c r="Q97" s="416"/>
      <c r="R97" s="421" t="s">
        <v>22</v>
      </c>
      <c r="S97" s="421" t="s">
        <v>23</v>
      </c>
      <c r="T97" s="421" t="s">
        <v>24</v>
      </c>
      <c r="U97" s="423" t="s">
        <v>9</v>
      </c>
      <c r="V97" s="183"/>
    </row>
    <row r="98" spans="1:26">
      <c r="A98" s="448"/>
      <c r="B98" s="436"/>
      <c r="C98" s="436"/>
      <c r="D98" s="427"/>
      <c r="E98" s="428"/>
      <c r="F98" s="427"/>
      <c r="G98" s="428"/>
      <c r="H98" s="431"/>
      <c r="I98" s="432"/>
      <c r="J98" s="427"/>
      <c r="K98" s="428"/>
      <c r="L98" s="434"/>
      <c r="M98" s="435"/>
      <c r="N98" s="417" t="s">
        <v>25</v>
      </c>
      <c r="O98" s="418"/>
      <c r="P98" s="417" t="s">
        <v>26</v>
      </c>
      <c r="Q98" s="418"/>
      <c r="R98" s="422"/>
      <c r="S98" s="422"/>
      <c r="T98" s="422"/>
      <c r="U98" s="424"/>
      <c r="V98" s="183"/>
      <c r="X98" s="450" t="s">
        <v>27</v>
      </c>
      <c r="Y98" s="450" t="s">
        <v>28</v>
      </c>
      <c r="Z98" s="450" t="s">
        <v>29</v>
      </c>
    </row>
    <row r="99" spans="1:26">
      <c r="A99" s="449"/>
      <c r="B99" s="437"/>
      <c r="C99" s="437"/>
      <c r="D99" s="165" t="s">
        <v>30</v>
      </c>
      <c r="E99" s="165" t="s">
        <v>31</v>
      </c>
      <c r="F99" s="165" t="s">
        <v>30</v>
      </c>
      <c r="G99" s="165" t="s">
        <v>31</v>
      </c>
      <c r="H99" s="165" t="s">
        <v>30</v>
      </c>
      <c r="I99" s="165" t="s">
        <v>31</v>
      </c>
      <c r="J99" s="165" t="s">
        <v>30</v>
      </c>
      <c r="K99" s="174" t="s">
        <v>31</v>
      </c>
      <c r="L99" s="165" t="s">
        <v>30</v>
      </c>
      <c r="M99" s="165" t="s">
        <v>31</v>
      </c>
      <c r="N99" s="165" t="s">
        <v>30</v>
      </c>
      <c r="O99" s="165" t="s">
        <v>31</v>
      </c>
      <c r="P99" s="165" t="s">
        <v>30</v>
      </c>
      <c r="Q99" s="165" t="s">
        <v>31</v>
      </c>
      <c r="R99" s="165" t="s">
        <v>31</v>
      </c>
      <c r="S99" s="184" t="s">
        <v>31</v>
      </c>
      <c r="T99" s="184" t="s">
        <v>31</v>
      </c>
      <c r="U99" s="185" t="s">
        <v>31</v>
      </c>
      <c r="V99" s="183"/>
      <c r="X99" s="450"/>
      <c r="Y99" s="450" t="s">
        <v>28</v>
      </c>
      <c r="Z99" s="450"/>
    </row>
    <row r="100" spans="1:26" ht="15.75" thickBot="1">
      <c r="A100" s="150">
        <f t="shared" ref="A100:B128" si="46">A54</f>
        <v>1</v>
      </c>
      <c r="B100" s="151">
        <f t="shared" si="46"/>
        <v>44378</v>
      </c>
      <c r="C100" s="152" t="e">
        <f t="shared" ref="C100:C128" si="47">C62</f>
        <v>#REF!</v>
      </c>
      <c r="D100" s="173">
        <f>E100/2000</f>
        <v>0</v>
      </c>
      <c r="E100" s="201"/>
      <c r="F100" s="202">
        <f>G100/1500</f>
        <v>10</v>
      </c>
      <c r="G100" s="167">
        <f>'ENTRI PENDAPATAN'!E81</f>
        <v>15000</v>
      </c>
      <c r="H100" s="202">
        <f>I100/1000</f>
        <v>8</v>
      </c>
      <c r="I100" s="181">
        <f>'ENTRI PENDAPATAN'!F81</f>
        <v>8000</v>
      </c>
      <c r="J100" s="202">
        <f>K100/500</f>
        <v>3</v>
      </c>
      <c r="K100" s="181">
        <f>'ENTRI PENDAPATAN'!G81</f>
        <v>1500</v>
      </c>
      <c r="L100" s="216">
        <f>M100/1000</f>
        <v>0</v>
      </c>
      <c r="M100" s="217"/>
      <c r="N100" s="202">
        <f>O100/2000</f>
        <v>5</v>
      </c>
      <c r="O100" s="217">
        <f>'ENTRI PENDAPATAN'!H81</f>
        <v>10000</v>
      </c>
      <c r="P100" s="202">
        <f>Q100/3000</f>
        <v>2</v>
      </c>
      <c r="Q100" s="167">
        <f>'ENTRI PENDAPATAN'!I81</f>
        <v>6000</v>
      </c>
      <c r="R100" s="181"/>
      <c r="S100" s="217"/>
      <c r="T100" s="217"/>
      <c r="U100" s="194">
        <f>E100+G100+I100+K100+M100+O100+Q100+R100+S100+T100</f>
        <v>40500</v>
      </c>
      <c r="V100" s="183"/>
      <c r="W100" s="385">
        <v>1</v>
      </c>
      <c r="X100" s="386">
        <f>E100+G100+I100+K100</f>
        <v>24500</v>
      </c>
      <c r="Y100" s="387">
        <f>R100+S100+T100</f>
        <v>0</v>
      </c>
      <c r="Z100" s="387">
        <f>O100+Q100</f>
        <v>16000</v>
      </c>
    </row>
    <row r="101" spans="1:26" ht="15.75" thickBot="1">
      <c r="A101" s="153">
        <f t="shared" si="46"/>
        <v>2</v>
      </c>
      <c r="B101" s="151">
        <f t="shared" si="46"/>
        <v>44379</v>
      </c>
      <c r="C101" s="148" t="e">
        <f t="shared" si="47"/>
        <v>#REF!</v>
      </c>
      <c r="D101" s="173">
        <f t="shared" ref="D101:D125" si="48">E101/2000</f>
        <v>0</v>
      </c>
      <c r="E101" s="203"/>
      <c r="F101" s="202">
        <f t="shared" ref="F101:F125" si="49">G101/1500</f>
        <v>10</v>
      </c>
      <c r="G101" s="167">
        <f>'ENTRI PENDAPATAN'!E82</f>
        <v>15000</v>
      </c>
      <c r="H101" s="202">
        <f t="shared" ref="H101:H125" si="50">I101/1000</f>
        <v>12</v>
      </c>
      <c r="I101" s="181">
        <f>'ENTRI PENDAPATAN'!F82</f>
        <v>12000</v>
      </c>
      <c r="J101" s="202">
        <f t="shared" ref="J101:J125" si="51">K101/500</f>
        <v>0</v>
      </c>
      <c r="K101" s="181">
        <f>'ENTRI PENDAPATAN'!G82</f>
        <v>0</v>
      </c>
      <c r="L101" s="216">
        <f t="shared" ref="L101:L125" si="52">M101/1000</f>
        <v>0</v>
      </c>
      <c r="M101" s="218"/>
      <c r="N101" s="202">
        <f t="shared" ref="N101:N125" si="53">O101/2000</f>
        <v>4</v>
      </c>
      <c r="O101" s="217">
        <f>'ENTRI PENDAPATAN'!H82</f>
        <v>8000</v>
      </c>
      <c r="P101" s="202">
        <f t="shared" ref="P101:P125" si="54">Q101/3000</f>
        <v>2</v>
      </c>
      <c r="Q101" s="167">
        <f>'ENTRI PENDAPATAN'!I82</f>
        <v>6000</v>
      </c>
      <c r="R101" s="182"/>
      <c r="S101" s="218"/>
      <c r="T101" s="218"/>
      <c r="U101" s="194">
        <f t="shared" ref="U101:U130" si="55">E101+G101+I101+K101+M101+O101+Q101+R101+S101+T101</f>
        <v>41000</v>
      </c>
      <c r="V101" s="183"/>
      <c r="W101" s="385">
        <v>2</v>
      </c>
      <c r="X101" s="386">
        <f t="shared" ref="X101:X130" si="56">E101+G101+I101+K101</f>
        <v>27000</v>
      </c>
      <c r="Y101" s="387">
        <f t="shared" ref="Y101:Y131" si="57">R101+S101+T101</f>
        <v>0</v>
      </c>
      <c r="Z101" s="387">
        <f t="shared" ref="Z101:Z130" si="58">O101+Q101</f>
        <v>14000</v>
      </c>
    </row>
    <row r="102" spans="1:26" ht="15.75" thickBot="1">
      <c r="A102" s="150">
        <f t="shared" si="46"/>
        <v>3</v>
      </c>
      <c r="B102" s="151">
        <f t="shared" si="46"/>
        <v>44380</v>
      </c>
      <c r="C102" s="148" t="e">
        <f t="shared" si="47"/>
        <v>#REF!</v>
      </c>
      <c r="D102" s="173">
        <f t="shared" si="48"/>
        <v>0</v>
      </c>
      <c r="E102" s="203"/>
      <c r="F102" s="202">
        <f t="shared" si="49"/>
        <v>8</v>
      </c>
      <c r="G102" s="167">
        <f>'ENTRI PENDAPATAN'!E83</f>
        <v>12000</v>
      </c>
      <c r="H102" s="202">
        <f t="shared" si="50"/>
        <v>10</v>
      </c>
      <c r="I102" s="181">
        <f>'ENTRI PENDAPATAN'!F83</f>
        <v>10000</v>
      </c>
      <c r="J102" s="202">
        <f t="shared" si="51"/>
        <v>0</v>
      </c>
      <c r="K102" s="181">
        <f>'ENTRI PENDAPATAN'!G83</f>
        <v>0</v>
      </c>
      <c r="L102" s="216">
        <f t="shared" si="52"/>
        <v>0</v>
      </c>
      <c r="M102" s="218"/>
      <c r="N102" s="202">
        <f t="shared" si="53"/>
        <v>4</v>
      </c>
      <c r="O102" s="217">
        <f>'ENTRI PENDAPATAN'!H83</f>
        <v>8000</v>
      </c>
      <c r="P102" s="202">
        <f t="shared" si="54"/>
        <v>3</v>
      </c>
      <c r="Q102" s="167">
        <f>'ENTRI PENDAPATAN'!I83</f>
        <v>9000</v>
      </c>
      <c r="R102" s="182"/>
      <c r="S102" s="218"/>
      <c r="T102" s="218"/>
      <c r="U102" s="194">
        <f t="shared" si="55"/>
        <v>39000</v>
      </c>
      <c r="V102" s="183"/>
      <c r="W102" s="385">
        <v>3</v>
      </c>
      <c r="X102" s="386">
        <f t="shared" si="56"/>
        <v>22000</v>
      </c>
      <c r="Y102" s="387">
        <f t="shared" si="57"/>
        <v>0</v>
      </c>
      <c r="Z102" s="387">
        <f t="shared" si="58"/>
        <v>17000</v>
      </c>
    </row>
    <row r="103" spans="1:26" ht="15.75" thickBot="1">
      <c r="A103" s="153">
        <f t="shared" si="46"/>
        <v>4</v>
      </c>
      <c r="B103" s="151">
        <f t="shared" si="46"/>
        <v>44381</v>
      </c>
      <c r="C103" s="148" t="e">
        <f t="shared" si="47"/>
        <v>#REF!</v>
      </c>
      <c r="D103" s="173">
        <f t="shared" si="48"/>
        <v>0</v>
      </c>
      <c r="E103" s="203"/>
      <c r="F103" s="202">
        <f t="shared" si="49"/>
        <v>8</v>
      </c>
      <c r="G103" s="167">
        <f>'ENTRI PENDAPATAN'!E84</f>
        <v>12000</v>
      </c>
      <c r="H103" s="202">
        <f t="shared" si="50"/>
        <v>12</v>
      </c>
      <c r="I103" s="181">
        <f>'ENTRI PENDAPATAN'!F84</f>
        <v>12000</v>
      </c>
      <c r="J103" s="202">
        <f t="shared" si="51"/>
        <v>3</v>
      </c>
      <c r="K103" s="181">
        <f>'ENTRI PENDAPATAN'!G84</f>
        <v>1500</v>
      </c>
      <c r="L103" s="216">
        <f t="shared" si="52"/>
        <v>0</v>
      </c>
      <c r="M103" s="218"/>
      <c r="N103" s="202">
        <f t="shared" si="53"/>
        <v>4</v>
      </c>
      <c r="O103" s="217">
        <f>'ENTRI PENDAPATAN'!H84</f>
        <v>8000</v>
      </c>
      <c r="P103" s="202">
        <f t="shared" si="54"/>
        <v>2</v>
      </c>
      <c r="Q103" s="167">
        <f>'ENTRI PENDAPATAN'!I84</f>
        <v>6000</v>
      </c>
      <c r="R103" s="182"/>
      <c r="S103" s="218"/>
      <c r="T103" s="218"/>
      <c r="U103" s="194">
        <f t="shared" si="55"/>
        <v>39500</v>
      </c>
      <c r="V103" s="183"/>
      <c r="W103" s="385">
        <v>4</v>
      </c>
      <c r="X103" s="386">
        <f t="shared" si="56"/>
        <v>25500</v>
      </c>
      <c r="Y103" s="387">
        <f t="shared" si="57"/>
        <v>0</v>
      </c>
      <c r="Z103" s="387">
        <f t="shared" si="58"/>
        <v>14000</v>
      </c>
    </row>
    <row r="104" spans="1:26" ht="15.75" thickBot="1">
      <c r="A104" s="150">
        <f t="shared" si="46"/>
        <v>5</v>
      </c>
      <c r="B104" s="151">
        <f t="shared" si="46"/>
        <v>44382</v>
      </c>
      <c r="C104" s="148" t="e">
        <f t="shared" si="47"/>
        <v>#REF!</v>
      </c>
      <c r="D104" s="173">
        <f t="shared" si="48"/>
        <v>0</v>
      </c>
      <c r="E104" s="203"/>
      <c r="F104" s="202">
        <f t="shared" si="49"/>
        <v>2</v>
      </c>
      <c r="G104" s="167">
        <f>'ENTRI PENDAPATAN'!E85</f>
        <v>3000</v>
      </c>
      <c r="H104" s="202">
        <f t="shared" si="50"/>
        <v>2</v>
      </c>
      <c r="I104" s="181">
        <f>'ENTRI PENDAPATAN'!F85</f>
        <v>2000</v>
      </c>
      <c r="J104" s="202">
        <f t="shared" si="51"/>
        <v>0</v>
      </c>
      <c r="K104" s="181">
        <f>'ENTRI PENDAPATAN'!G85</f>
        <v>0</v>
      </c>
      <c r="L104" s="216">
        <f t="shared" si="52"/>
        <v>0</v>
      </c>
      <c r="M104" s="218"/>
      <c r="N104" s="202">
        <f t="shared" si="53"/>
        <v>0</v>
      </c>
      <c r="O104" s="217">
        <f>'ENTRI PENDAPATAN'!H85</f>
        <v>0</v>
      </c>
      <c r="P104" s="202">
        <f t="shared" si="54"/>
        <v>1</v>
      </c>
      <c r="Q104" s="167">
        <f>'ENTRI PENDAPATAN'!I85</f>
        <v>3000</v>
      </c>
      <c r="R104" s="182"/>
      <c r="S104" s="218"/>
      <c r="T104" s="218"/>
      <c r="U104" s="194">
        <f t="shared" si="55"/>
        <v>8000</v>
      </c>
      <c r="V104" s="183"/>
      <c r="W104" s="385">
        <v>5</v>
      </c>
      <c r="X104" s="386">
        <f t="shared" si="56"/>
        <v>5000</v>
      </c>
      <c r="Y104" s="387">
        <f t="shared" si="57"/>
        <v>0</v>
      </c>
      <c r="Z104" s="387">
        <f t="shared" si="58"/>
        <v>3000</v>
      </c>
    </row>
    <row r="105" spans="1:26" ht="15.75" thickBot="1">
      <c r="A105" s="153">
        <f t="shared" si="46"/>
        <v>6</v>
      </c>
      <c r="B105" s="151">
        <f t="shared" si="46"/>
        <v>44383</v>
      </c>
      <c r="C105" s="148" t="e">
        <f t="shared" si="47"/>
        <v>#REF!</v>
      </c>
      <c r="D105" s="173">
        <f t="shared" si="48"/>
        <v>0</v>
      </c>
      <c r="E105" s="203"/>
      <c r="F105" s="202">
        <f t="shared" si="49"/>
        <v>8</v>
      </c>
      <c r="G105" s="167">
        <f>'ENTRI PENDAPATAN'!E86</f>
        <v>12000</v>
      </c>
      <c r="H105" s="202">
        <f t="shared" si="50"/>
        <v>10</v>
      </c>
      <c r="I105" s="181">
        <f>'ENTRI PENDAPATAN'!F86</f>
        <v>10000</v>
      </c>
      <c r="J105" s="202">
        <f t="shared" si="51"/>
        <v>0</v>
      </c>
      <c r="K105" s="181">
        <f>'ENTRI PENDAPATAN'!G86</f>
        <v>0</v>
      </c>
      <c r="L105" s="216">
        <f t="shared" si="52"/>
        <v>0</v>
      </c>
      <c r="M105" s="218"/>
      <c r="N105" s="202">
        <f t="shared" si="53"/>
        <v>5</v>
      </c>
      <c r="O105" s="217">
        <f>'ENTRI PENDAPATAN'!H86</f>
        <v>10000</v>
      </c>
      <c r="P105" s="202">
        <f t="shared" si="54"/>
        <v>3</v>
      </c>
      <c r="Q105" s="167">
        <f>'ENTRI PENDAPATAN'!I86</f>
        <v>9000</v>
      </c>
      <c r="R105" s="182"/>
      <c r="S105" s="218"/>
      <c r="T105" s="218"/>
      <c r="U105" s="194">
        <f t="shared" si="55"/>
        <v>41000</v>
      </c>
      <c r="V105" s="183"/>
      <c r="W105" s="385">
        <v>6</v>
      </c>
      <c r="X105" s="386">
        <f t="shared" si="56"/>
        <v>22000</v>
      </c>
      <c r="Y105" s="387">
        <f t="shared" si="57"/>
        <v>0</v>
      </c>
      <c r="Z105" s="387">
        <f t="shared" si="58"/>
        <v>19000</v>
      </c>
    </row>
    <row r="106" spans="1:26" ht="15.75" thickBot="1">
      <c r="A106" s="150">
        <f t="shared" si="46"/>
        <v>7</v>
      </c>
      <c r="B106" s="151">
        <f t="shared" si="46"/>
        <v>44384</v>
      </c>
      <c r="C106" s="148" t="e">
        <f t="shared" si="47"/>
        <v>#REF!</v>
      </c>
      <c r="D106" s="173">
        <f t="shared" si="48"/>
        <v>0</v>
      </c>
      <c r="E106" s="203"/>
      <c r="F106" s="202">
        <f t="shared" si="49"/>
        <v>10</v>
      </c>
      <c r="G106" s="167">
        <f>'ENTRI PENDAPATAN'!E87</f>
        <v>15000</v>
      </c>
      <c r="H106" s="202">
        <f t="shared" si="50"/>
        <v>10</v>
      </c>
      <c r="I106" s="181">
        <f>'ENTRI PENDAPATAN'!F87</f>
        <v>10000</v>
      </c>
      <c r="J106" s="202">
        <f t="shared" si="51"/>
        <v>3</v>
      </c>
      <c r="K106" s="181">
        <f>'ENTRI PENDAPATAN'!G87</f>
        <v>1500</v>
      </c>
      <c r="L106" s="216">
        <f t="shared" si="52"/>
        <v>0</v>
      </c>
      <c r="M106" s="218"/>
      <c r="N106" s="202">
        <f t="shared" si="53"/>
        <v>4</v>
      </c>
      <c r="O106" s="217">
        <f>'ENTRI PENDAPATAN'!H87</f>
        <v>8000</v>
      </c>
      <c r="P106" s="202">
        <f t="shared" si="54"/>
        <v>2</v>
      </c>
      <c r="Q106" s="167">
        <f>'ENTRI PENDAPATAN'!I87</f>
        <v>6000</v>
      </c>
      <c r="R106" s="182"/>
      <c r="S106" s="218"/>
      <c r="T106" s="218"/>
      <c r="U106" s="194">
        <f t="shared" si="55"/>
        <v>40500</v>
      </c>
      <c r="V106" s="183"/>
      <c r="W106" s="385">
        <v>7</v>
      </c>
      <c r="X106" s="386">
        <f t="shared" si="56"/>
        <v>26500</v>
      </c>
      <c r="Y106" s="387">
        <f t="shared" si="57"/>
        <v>0</v>
      </c>
      <c r="Z106" s="387">
        <f t="shared" si="58"/>
        <v>14000</v>
      </c>
    </row>
    <row r="107" spans="1:26" ht="15.75" thickBot="1">
      <c r="A107" s="153">
        <f t="shared" si="46"/>
        <v>8</v>
      </c>
      <c r="B107" s="151">
        <f t="shared" si="46"/>
        <v>44385</v>
      </c>
      <c r="C107" s="148" t="e">
        <f t="shared" si="47"/>
        <v>#REF!</v>
      </c>
      <c r="D107" s="173">
        <f t="shared" si="48"/>
        <v>0</v>
      </c>
      <c r="E107" s="203"/>
      <c r="F107" s="202">
        <f t="shared" si="49"/>
        <v>10</v>
      </c>
      <c r="G107" s="167">
        <f>'ENTRI PENDAPATAN'!E88</f>
        <v>15000</v>
      </c>
      <c r="H107" s="202">
        <f t="shared" si="50"/>
        <v>12</v>
      </c>
      <c r="I107" s="181">
        <f>'ENTRI PENDAPATAN'!F88</f>
        <v>12000</v>
      </c>
      <c r="J107" s="202">
        <f t="shared" si="51"/>
        <v>0</v>
      </c>
      <c r="K107" s="181">
        <f>'ENTRI PENDAPATAN'!G88</f>
        <v>0</v>
      </c>
      <c r="L107" s="216">
        <f t="shared" si="52"/>
        <v>0</v>
      </c>
      <c r="M107" s="218"/>
      <c r="N107" s="202">
        <f t="shared" si="53"/>
        <v>4</v>
      </c>
      <c r="O107" s="217">
        <f>'ENTRI PENDAPATAN'!H88</f>
        <v>8000</v>
      </c>
      <c r="P107" s="202">
        <f t="shared" si="54"/>
        <v>2</v>
      </c>
      <c r="Q107" s="167">
        <f>'ENTRI PENDAPATAN'!I88</f>
        <v>6000</v>
      </c>
      <c r="R107" s="182"/>
      <c r="S107" s="218"/>
      <c r="T107" s="218"/>
      <c r="U107" s="194">
        <f t="shared" si="55"/>
        <v>41000</v>
      </c>
      <c r="V107" s="183"/>
      <c r="W107" s="385">
        <v>8</v>
      </c>
      <c r="X107" s="386">
        <f t="shared" si="56"/>
        <v>27000</v>
      </c>
      <c r="Y107" s="387">
        <f t="shared" si="57"/>
        <v>0</v>
      </c>
      <c r="Z107" s="387">
        <f t="shared" si="58"/>
        <v>14000</v>
      </c>
    </row>
    <row r="108" spans="1:26" ht="15.75" thickBot="1">
      <c r="A108" s="150">
        <f t="shared" si="46"/>
        <v>9</v>
      </c>
      <c r="B108" s="151">
        <f t="shared" si="46"/>
        <v>44386</v>
      </c>
      <c r="C108" s="148" t="e">
        <f t="shared" si="47"/>
        <v>#REF!</v>
      </c>
      <c r="D108" s="173">
        <f t="shared" si="48"/>
        <v>0</v>
      </c>
      <c r="E108" s="203"/>
      <c r="F108" s="202">
        <f t="shared" si="49"/>
        <v>8</v>
      </c>
      <c r="G108" s="167">
        <f>'ENTRI PENDAPATAN'!E89</f>
        <v>12000</v>
      </c>
      <c r="H108" s="202">
        <f t="shared" si="50"/>
        <v>12</v>
      </c>
      <c r="I108" s="181">
        <f>'ENTRI PENDAPATAN'!F89</f>
        <v>12000</v>
      </c>
      <c r="J108" s="202">
        <f t="shared" si="51"/>
        <v>3</v>
      </c>
      <c r="K108" s="181">
        <f>'ENTRI PENDAPATAN'!G89</f>
        <v>1500</v>
      </c>
      <c r="L108" s="216">
        <f t="shared" si="52"/>
        <v>0</v>
      </c>
      <c r="M108" s="218"/>
      <c r="N108" s="202">
        <f t="shared" si="53"/>
        <v>4</v>
      </c>
      <c r="O108" s="217">
        <f>'ENTRI PENDAPATAN'!H89</f>
        <v>8000</v>
      </c>
      <c r="P108" s="202">
        <f t="shared" si="54"/>
        <v>2</v>
      </c>
      <c r="Q108" s="167">
        <f>'ENTRI PENDAPATAN'!I89</f>
        <v>6000</v>
      </c>
      <c r="R108" s="182"/>
      <c r="S108" s="218"/>
      <c r="T108" s="218"/>
      <c r="U108" s="194">
        <f t="shared" si="55"/>
        <v>39500</v>
      </c>
      <c r="V108" s="183"/>
      <c r="W108" s="385">
        <v>9</v>
      </c>
      <c r="X108" s="386">
        <f t="shared" si="56"/>
        <v>25500</v>
      </c>
      <c r="Y108" s="387">
        <f t="shared" si="57"/>
        <v>0</v>
      </c>
      <c r="Z108" s="387">
        <f t="shared" si="58"/>
        <v>14000</v>
      </c>
    </row>
    <row r="109" spans="1:26" ht="15.75" thickBot="1">
      <c r="A109" s="153">
        <f t="shared" si="46"/>
        <v>10</v>
      </c>
      <c r="B109" s="151">
        <f t="shared" si="46"/>
        <v>44387</v>
      </c>
      <c r="C109" s="148" t="e">
        <f t="shared" si="47"/>
        <v>#REF!</v>
      </c>
      <c r="D109" s="173">
        <f t="shared" si="48"/>
        <v>0</v>
      </c>
      <c r="E109" s="203"/>
      <c r="F109" s="202">
        <f t="shared" si="49"/>
        <v>10</v>
      </c>
      <c r="G109" s="167">
        <f>'ENTRI PENDAPATAN'!E90</f>
        <v>15000</v>
      </c>
      <c r="H109" s="202">
        <f t="shared" si="50"/>
        <v>10</v>
      </c>
      <c r="I109" s="181">
        <f>'ENTRI PENDAPATAN'!F90</f>
        <v>10000</v>
      </c>
      <c r="J109" s="202">
        <f t="shared" si="51"/>
        <v>0</v>
      </c>
      <c r="K109" s="181">
        <f>'ENTRI PENDAPATAN'!G90</f>
        <v>0</v>
      </c>
      <c r="L109" s="216">
        <f t="shared" si="52"/>
        <v>0</v>
      </c>
      <c r="M109" s="218"/>
      <c r="N109" s="202">
        <f t="shared" si="53"/>
        <v>4</v>
      </c>
      <c r="O109" s="217">
        <f>'ENTRI PENDAPATAN'!H90</f>
        <v>8000</v>
      </c>
      <c r="P109" s="202">
        <f t="shared" si="54"/>
        <v>2</v>
      </c>
      <c r="Q109" s="167">
        <f>'ENTRI PENDAPATAN'!I90</f>
        <v>6000</v>
      </c>
      <c r="R109" s="182"/>
      <c r="S109" s="218"/>
      <c r="T109" s="218"/>
      <c r="U109" s="194">
        <f t="shared" si="55"/>
        <v>39000</v>
      </c>
      <c r="V109" s="183"/>
      <c r="W109" s="385">
        <v>10</v>
      </c>
      <c r="X109" s="386">
        <f t="shared" si="56"/>
        <v>25000</v>
      </c>
      <c r="Y109" s="387">
        <f t="shared" si="57"/>
        <v>0</v>
      </c>
      <c r="Z109" s="387">
        <f t="shared" si="58"/>
        <v>14000</v>
      </c>
    </row>
    <row r="110" spans="1:26" ht="15.75" thickBot="1">
      <c r="A110" s="150">
        <f t="shared" si="46"/>
        <v>11</v>
      </c>
      <c r="B110" s="151">
        <f t="shared" si="46"/>
        <v>44388</v>
      </c>
      <c r="C110" s="148" t="e">
        <f t="shared" si="47"/>
        <v>#REF!</v>
      </c>
      <c r="D110" s="173">
        <f t="shared" si="48"/>
        <v>0</v>
      </c>
      <c r="E110" s="203"/>
      <c r="F110" s="202">
        <f t="shared" si="49"/>
        <v>2</v>
      </c>
      <c r="G110" s="167">
        <f>'ENTRI PENDAPATAN'!E91</f>
        <v>3000</v>
      </c>
      <c r="H110" s="202">
        <f t="shared" si="50"/>
        <v>8</v>
      </c>
      <c r="I110" s="181">
        <f>'ENTRI PENDAPATAN'!F91</f>
        <v>8000</v>
      </c>
      <c r="J110" s="202">
        <f t="shared" si="51"/>
        <v>0</v>
      </c>
      <c r="K110" s="181">
        <f>'ENTRI PENDAPATAN'!G91</f>
        <v>0</v>
      </c>
      <c r="L110" s="216">
        <f t="shared" si="52"/>
        <v>0</v>
      </c>
      <c r="M110" s="218"/>
      <c r="N110" s="202">
        <f t="shared" si="53"/>
        <v>5</v>
      </c>
      <c r="O110" s="217">
        <f>'ENTRI PENDAPATAN'!H91</f>
        <v>10000</v>
      </c>
      <c r="P110" s="202">
        <f t="shared" si="54"/>
        <v>3</v>
      </c>
      <c r="Q110" s="167">
        <f>'ENTRI PENDAPATAN'!I91</f>
        <v>9000</v>
      </c>
      <c r="R110" s="182"/>
      <c r="S110" s="218"/>
      <c r="T110" s="218"/>
      <c r="U110" s="194">
        <f t="shared" si="55"/>
        <v>30000</v>
      </c>
      <c r="V110" s="183"/>
      <c r="W110" s="385">
        <v>11</v>
      </c>
      <c r="X110" s="386">
        <f t="shared" si="56"/>
        <v>11000</v>
      </c>
      <c r="Y110" s="387">
        <f t="shared" si="57"/>
        <v>0</v>
      </c>
      <c r="Z110" s="387">
        <f t="shared" si="58"/>
        <v>19000</v>
      </c>
    </row>
    <row r="111" spans="1:26" ht="15.75" thickBot="1">
      <c r="A111" s="153">
        <f t="shared" si="46"/>
        <v>12</v>
      </c>
      <c r="B111" s="151">
        <f t="shared" si="46"/>
        <v>44389</v>
      </c>
      <c r="C111" s="148" t="e">
        <f t="shared" si="47"/>
        <v>#REF!</v>
      </c>
      <c r="D111" s="173">
        <f t="shared" si="48"/>
        <v>0</v>
      </c>
      <c r="E111" s="203"/>
      <c r="F111" s="202">
        <f t="shared" si="49"/>
        <v>2</v>
      </c>
      <c r="G111" s="167">
        <f>'ENTRI PENDAPATAN'!E92</f>
        <v>3000</v>
      </c>
      <c r="H111" s="202">
        <f t="shared" si="50"/>
        <v>2</v>
      </c>
      <c r="I111" s="181">
        <f>'ENTRI PENDAPATAN'!F92</f>
        <v>2000</v>
      </c>
      <c r="J111" s="202">
        <f t="shared" si="51"/>
        <v>0</v>
      </c>
      <c r="K111" s="181">
        <f>'ENTRI PENDAPATAN'!G92</f>
        <v>0</v>
      </c>
      <c r="L111" s="216">
        <f t="shared" si="52"/>
        <v>0</v>
      </c>
      <c r="M111" s="218"/>
      <c r="N111" s="202">
        <f t="shared" si="53"/>
        <v>1</v>
      </c>
      <c r="O111" s="217">
        <f>'ENTRI PENDAPATAN'!H92</f>
        <v>2000</v>
      </c>
      <c r="P111" s="202">
        <f t="shared" si="54"/>
        <v>1</v>
      </c>
      <c r="Q111" s="167">
        <f>'ENTRI PENDAPATAN'!I92</f>
        <v>3000</v>
      </c>
      <c r="R111" s="182"/>
      <c r="S111" s="218"/>
      <c r="T111" s="218"/>
      <c r="U111" s="194">
        <f t="shared" si="55"/>
        <v>10000</v>
      </c>
      <c r="V111" s="183"/>
      <c r="W111" s="385">
        <v>12</v>
      </c>
      <c r="X111" s="386">
        <f t="shared" si="56"/>
        <v>5000</v>
      </c>
      <c r="Y111" s="387">
        <f t="shared" si="57"/>
        <v>0</v>
      </c>
      <c r="Z111" s="387">
        <f t="shared" si="58"/>
        <v>5000</v>
      </c>
    </row>
    <row r="112" spans="1:26" ht="15.75" thickBot="1">
      <c r="A112" s="150">
        <f t="shared" si="46"/>
        <v>13</v>
      </c>
      <c r="B112" s="151">
        <f t="shared" si="46"/>
        <v>44390</v>
      </c>
      <c r="C112" s="148" t="e">
        <f t="shared" si="47"/>
        <v>#REF!</v>
      </c>
      <c r="D112" s="173">
        <f t="shared" si="48"/>
        <v>0</v>
      </c>
      <c r="E112" s="203"/>
      <c r="F112" s="202">
        <f t="shared" si="49"/>
        <v>8</v>
      </c>
      <c r="G112" s="167">
        <f>'ENTRI PENDAPATAN'!E93</f>
        <v>12000</v>
      </c>
      <c r="H112" s="202">
        <f t="shared" si="50"/>
        <v>10</v>
      </c>
      <c r="I112" s="181">
        <f>'ENTRI PENDAPATAN'!F93</f>
        <v>10000</v>
      </c>
      <c r="J112" s="202">
        <f t="shared" si="51"/>
        <v>0</v>
      </c>
      <c r="K112" s="181">
        <f>'ENTRI PENDAPATAN'!G93</f>
        <v>0</v>
      </c>
      <c r="L112" s="216">
        <f t="shared" si="52"/>
        <v>0</v>
      </c>
      <c r="M112" s="218"/>
      <c r="N112" s="202">
        <f t="shared" si="53"/>
        <v>4</v>
      </c>
      <c r="O112" s="217">
        <f>'ENTRI PENDAPATAN'!H93</f>
        <v>8000</v>
      </c>
      <c r="P112" s="202">
        <f t="shared" si="54"/>
        <v>3</v>
      </c>
      <c r="Q112" s="167">
        <f>'ENTRI PENDAPATAN'!I93</f>
        <v>9000</v>
      </c>
      <c r="R112" s="182"/>
      <c r="S112" s="218"/>
      <c r="T112" s="218"/>
      <c r="U112" s="194">
        <f t="shared" si="55"/>
        <v>39000</v>
      </c>
      <c r="V112" s="183"/>
      <c r="W112" s="385">
        <v>13</v>
      </c>
      <c r="X112" s="386">
        <f t="shared" si="56"/>
        <v>22000</v>
      </c>
      <c r="Y112" s="387">
        <f t="shared" si="57"/>
        <v>0</v>
      </c>
      <c r="Z112" s="387">
        <f t="shared" si="58"/>
        <v>17000</v>
      </c>
    </row>
    <row r="113" spans="1:46" ht="15.75" thickBot="1">
      <c r="A113" s="153">
        <f t="shared" si="46"/>
        <v>14</v>
      </c>
      <c r="B113" s="151">
        <f t="shared" si="46"/>
        <v>44391</v>
      </c>
      <c r="C113" s="148">
        <f t="shared" si="47"/>
        <v>0</v>
      </c>
      <c r="D113" s="173">
        <f t="shared" si="48"/>
        <v>0</v>
      </c>
      <c r="E113" s="203"/>
      <c r="F113" s="202">
        <f t="shared" si="49"/>
        <v>6</v>
      </c>
      <c r="G113" s="167">
        <f>'ENTRI PENDAPATAN'!E94</f>
        <v>9000</v>
      </c>
      <c r="H113" s="202">
        <f t="shared" si="50"/>
        <v>10</v>
      </c>
      <c r="I113" s="181">
        <f>'ENTRI PENDAPATAN'!F94</f>
        <v>10000</v>
      </c>
      <c r="J113" s="202">
        <f t="shared" si="51"/>
        <v>0</v>
      </c>
      <c r="K113" s="181">
        <f>'ENTRI PENDAPATAN'!G94</f>
        <v>0</v>
      </c>
      <c r="L113" s="216">
        <f t="shared" si="52"/>
        <v>0</v>
      </c>
      <c r="M113" s="218"/>
      <c r="N113" s="202">
        <f t="shared" si="53"/>
        <v>5</v>
      </c>
      <c r="O113" s="217">
        <f>'ENTRI PENDAPATAN'!H94</f>
        <v>10000</v>
      </c>
      <c r="P113" s="202">
        <f t="shared" si="54"/>
        <v>2</v>
      </c>
      <c r="Q113" s="167">
        <f>'ENTRI PENDAPATAN'!I94</f>
        <v>6000</v>
      </c>
      <c r="R113" s="182"/>
      <c r="S113" s="218"/>
      <c r="T113" s="218"/>
      <c r="U113" s="194">
        <f t="shared" si="55"/>
        <v>35000</v>
      </c>
      <c r="V113" s="183"/>
      <c r="W113" s="385">
        <v>14</v>
      </c>
      <c r="X113" s="386">
        <f t="shared" si="56"/>
        <v>19000</v>
      </c>
      <c r="Y113" s="387">
        <f t="shared" si="57"/>
        <v>0</v>
      </c>
      <c r="Z113" s="387">
        <f t="shared" si="58"/>
        <v>16000</v>
      </c>
    </row>
    <row r="114" spans="1:46" ht="15.75" thickBot="1">
      <c r="A114" s="150">
        <f t="shared" si="46"/>
        <v>15</v>
      </c>
      <c r="B114" s="151">
        <f t="shared" si="46"/>
        <v>44392</v>
      </c>
      <c r="C114" s="148">
        <f t="shared" si="47"/>
        <v>0</v>
      </c>
      <c r="D114" s="173">
        <f t="shared" si="48"/>
        <v>0</v>
      </c>
      <c r="E114" s="203"/>
      <c r="F114" s="202">
        <f t="shared" si="49"/>
        <v>8</v>
      </c>
      <c r="G114" s="167">
        <f>'ENTRI PENDAPATAN'!E95</f>
        <v>12000</v>
      </c>
      <c r="H114" s="202">
        <f t="shared" si="50"/>
        <v>8</v>
      </c>
      <c r="I114" s="181">
        <f>'ENTRI PENDAPATAN'!F95</f>
        <v>8000</v>
      </c>
      <c r="J114" s="202">
        <f t="shared" si="51"/>
        <v>0</v>
      </c>
      <c r="K114" s="181">
        <f>'ENTRI PENDAPATAN'!G95</f>
        <v>0</v>
      </c>
      <c r="L114" s="216">
        <f t="shared" si="52"/>
        <v>0</v>
      </c>
      <c r="M114" s="218"/>
      <c r="N114" s="202">
        <f t="shared" si="53"/>
        <v>5</v>
      </c>
      <c r="O114" s="217">
        <f>'ENTRI PENDAPATAN'!H95</f>
        <v>10000</v>
      </c>
      <c r="P114" s="202">
        <f t="shared" si="54"/>
        <v>2</v>
      </c>
      <c r="Q114" s="167">
        <f>'ENTRI PENDAPATAN'!I95</f>
        <v>6000</v>
      </c>
      <c r="R114" s="182"/>
      <c r="S114" s="218"/>
      <c r="T114" s="218"/>
      <c r="U114" s="194">
        <f t="shared" si="55"/>
        <v>36000</v>
      </c>
      <c r="V114" s="183"/>
      <c r="W114" s="385">
        <v>15</v>
      </c>
      <c r="X114" s="386">
        <f t="shared" si="56"/>
        <v>20000</v>
      </c>
      <c r="Y114" s="387">
        <f t="shared" si="57"/>
        <v>0</v>
      </c>
      <c r="Z114" s="387">
        <f t="shared" si="58"/>
        <v>16000</v>
      </c>
    </row>
    <row r="115" spans="1:46" ht="15.75" thickBot="1">
      <c r="A115" s="153">
        <f t="shared" si="46"/>
        <v>16</v>
      </c>
      <c r="B115" s="151">
        <f t="shared" si="46"/>
        <v>44393</v>
      </c>
      <c r="C115" s="148">
        <f t="shared" si="47"/>
        <v>0</v>
      </c>
      <c r="D115" s="173">
        <f t="shared" si="48"/>
        <v>0</v>
      </c>
      <c r="E115" s="203"/>
      <c r="F115" s="202">
        <f t="shared" si="49"/>
        <v>8</v>
      </c>
      <c r="G115" s="167">
        <f>'ENTRI PENDAPATAN'!E96</f>
        <v>12000</v>
      </c>
      <c r="H115" s="202">
        <f t="shared" si="50"/>
        <v>6</v>
      </c>
      <c r="I115" s="181">
        <f>'ENTRI PENDAPATAN'!F96</f>
        <v>6000</v>
      </c>
      <c r="J115" s="202">
        <f t="shared" si="51"/>
        <v>0</v>
      </c>
      <c r="K115" s="181">
        <f>'ENTRI PENDAPATAN'!G96</f>
        <v>0</v>
      </c>
      <c r="L115" s="216">
        <f t="shared" si="52"/>
        <v>0</v>
      </c>
      <c r="M115" s="218"/>
      <c r="N115" s="202">
        <f t="shared" si="53"/>
        <v>4</v>
      </c>
      <c r="O115" s="217">
        <f>'ENTRI PENDAPATAN'!H96</f>
        <v>8000</v>
      </c>
      <c r="P115" s="202">
        <f t="shared" si="54"/>
        <v>3</v>
      </c>
      <c r="Q115" s="167">
        <f>'ENTRI PENDAPATAN'!I96</f>
        <v>9000</v>
      </c>
      <c r="R115" s="182"/>
      <c r="S115" s="218"/>
      <c r="T115" s="218"/>
      <c r="U115" s="194">
        <f t="shared" si="55"/>
        <v>35000</v>
      </c>
      <c r="V115" s="183"/>
      <c r="W115" s="385">
        <v>16</v>
      </c>
      <c r="X115" s="386">
        <f t="shared" si="56"/>
        <v>18000</v>
      </c>
      <c r="Y115" s="387">
        <f t="shared" si="57"/>
        <v>0</v>
      </c>
      <c r="Z115" s="387">
        <f t="shared" si="58"/>
        <v>17000</v>
      </c>
    </row>
    <row r="116" spans="1:46" ht="15.75" thickBot="1">
      <c r="A116" s="150">
        <f t="shared" si="46"/>
        <v>17</v>
      </c>
      <c r="B116" s="151">
        <f t="shared" si="46"/>
        <v>44394</v>
      </c>
      <c r="C116" s="148">
        <f t="shared" si="47"/>
        <v>0</v>
      </c>
      <c r="D116" s="173">
        <f t="shared" si="48"/>
        <v>0</v>
      </c>
      <c r="E116" s="203"/>
      <c r="F116" s="202">
        <f t="shared" si="49"/>
        <v>6</v>
      </c>
      <c r="G116" s="167">
        <f>'ENTRI PENDAPATAN'!E97</f>
        <v>9000</v>
      </c>
      <c r="H116" s="202">
        <f t="shared" si="50"/>
        <v>8</v>
      </c>
      <c r="I116" s="181">
        <f>'ENTRI PENDAPATAN'!F97</f>
        <v>8000</v>
      </c>
      <c r="J116" s="202">
        <f t="shared" si="51"/>
        <v>3</v>
      </c>
      <c r="K116" s="181">
        <f>'ENTRI PENDAPATAN'!G97</f>
        <v>1500</v>
      </c>
      <c r="L116" s="216">
        <f t="shared" si="52"/>
        <v>0</v>
      </c>
      <c r="M116" s="218"/>
      <c r="N116" s="202">
        <f t="shared" si="53"/>
        <v>4</v>
      </c>
      <c r="O116" s="217">
        <f>'ENTRI PENDAPATAN'!H97</f>
        <v>8000</v>
      </c>
      <c r="P116" s="202">
        <f t="shared" si="54"/>
        <v>2</v>
      </c>
      <c r="Q116" s="167">
        <f>'ENTRI PENDAPATAN'!I97</f>
        <v>6000</v>
      </c>
      <c r="R116" s="182"/>
      <c r="S116" s="218"/>
      <c r="T116" s="218"/>
      <c r="U116" s="194">
        <f t="shared" si="55"/>
        <v>32500</v>
      </c>
      <c r="V116" s="183"/>
      <c r="W116" s="385">
        <v>17</v>
      </c>
      <c r="X116" s="386">
        <f t="shared" si="56"/>
        <v>18500</v>
      </c>
      <c r="Y116" s="387">
        <f t="shared" si="57"/>
        <v>0</v>
      </c>
      <c r="Z116" s="387">
        <f t="shared" si="58"/>
        <v>14000</v>
      </c>
    </row>
    <row r="117" spans="1:46" ht="15.75" thickBot="1">
      <c r="A117" s="153">
        <f t="shared" si="46"/>
        <v>18</v>
      </c>
      <c r="B117" s="151">
        <f t="shared" si="46"/>
        <v>44395</v>
      </c>
      <c r="C117" s="148">
        <f t="shared" si="47"/>
        <v>0</v>
      </c>
      <c r="D117" s="173">
        <f t="shared" si="48"/>
        <v>0</v>
      </c>
      <c r="E117" s="203"/>
      <c r="F117" s="202">
        <f t="shared" si="49"/>
        <v>4</v>
      </c>
      <c r="G117" s="167">
        <f>'ENTRI PENDAPATAN'!E98</f>
        <v>6000</v>
      </c>
      <c r="H117" s="202">
        <f t="shared" si="50"/>
        <v>8</v>
      </c>
      <c r="I117" s="181">
        <f>'ENTRI PENDAPATAN'!F98</f>
        <v>8000</v>
      </c>
      <c r="J117" s="202">
        <f t="shared" si="51"/>
        <v>0</v>
      </c>
      <c r="K117" s="181">
        <f>'ENTRI PENDAPATAN'!G98</f>
        <v>0</v>
      </c>
      <c r="L117" s="216">
        <f t="shared" si="52"/>
        <v>0</v>
      </c>
      <c r="M117" s="218"/>
      <c r="N117" s="202">
        <f t="shared" si="53"/>
        <v>5</v>
      </c>
      <c r="O117" s="217">
        <f>'ENTRI PENDAPATAN'!H98</f>
        <v>10000</v>
      </c>
      <c r="P117" s="202">
        <f t="shared" si="54"/>
        <v>2</v>
      </c>
      <c r="Q117" s="167">
        <f>'ENTRI PENDAPATAN'!I98</f>
        <v>6000</v>
      </c>
      <c r="R117" s="182"/>
      <c r="S117" s="218"/>
      <c r="T117" s="218"/>
      <c r="U117" s="194">
        <f t="shared" si="55"/>
        <v>30000</v>
      </c>
      <c r="V117" s="183"/>
      <c r="W117" s="385">
        <v>18</v>
      </c>
      <c r="X117" s="386">
        <f t="shared" si="56"/>
        <v>14000</v>
      </c>
      <c r="Y117" s="387">
        <f t="shared" si="57"/>
        <v>0</v>
      </c>
      <c r="Z117" s="387">
        <f t="shared" si="58"/>
        <v>16000</v>
      </c>
    </row>
    <row r="118" spans="1:46" ht="15.75" thickBot="1">
      <c r="A118" s="150">
        <f t="shared" si="46"/>
        <v>19</v>
      </c>
      <c r="B118" s="151">
        <f t="shared" si="46"/>
        <v>44396</v>
      </c>
      <c r="C118" s="148">
        <f t="shared" si="47"/>
        <v>0</v>
      </c>
      <c r="D118" s="173">
        <f t="shared" si="48"/>
        <v>0</v>
      </c>
      <c r="E118" s="203"/>
      <c r="F118" s="202">
        <f t="shared" si="49"/>
        <v>6</v>
      </c>
      <c r="G118" s="167">
        <f>'ENTRI PENDAPATAN'!E99</f>
        <v>9000</v>
      </c>
      <c r="H118" s="202">
        <f t="shared" si="50"/>
        <v>6</v>
      </c>
      <c r="I118" s="181">
        <f>'ENTRI PENDAPATAN'!F99</f>
        <v>6000</v>
      </c>
      <c r="J118" s="202">
        <f t="shared" si="51"/>
        <v>0</v>
      </c>
      <c r="K118" s="181">
        <f>'ENTRI PENDAPATAN'!G99</f>
        <v>0</v>
      </c>
      <c r="L118" s="216">
        <f t="shared" si="52"/>
        <v>0</v>
      </c>
      <c r="M118" s="218"/>
      <c r="N118" s="202">
        <f t="shared" si="53"/>
        <v>4</v>
      </c>
      <c r="O118" s="217">
        <f>'ENTRI PENDAPATAN'!H99</f>
        <v>8000</v>
      </c>
      <c r="P118" s="202">
        <f t="shared" si="54"/>
        <v>2</v>
      </c>
      <c r="Q118" s="167">
        <f>'ENTRI PENDAPATAN'!I99</f>
        <v>6000</v>
      </c>
      <c r="R118" s="182"/>
      <c r="S118" s="218"/>
      <c r="T118" s="218"/>
      <c r="U118" s="194">
        <f t="shared" si="55"/>
        <v>29000</v>
      </c>
      <c r="V118" s="183"/>
      <c r="W118" s="385">
        <v>19</v>
      </c>
      <c r="X118" s="386">
        <f t="shared" si="56"/>
        <v>15000</v>
      </c>
      <c r="Y118" s="387">
        <f t="shared" si="57"/>
        <v>0</v>
      </c>
      <c r="Z118" s="387">
        <f t="shared" si="58"/>
        <v>14000</v>
      </c>
    </row>
    <row r="119" spans="1:46">
      <c r="A119" s="204">
        <f t="shared" si="46"/>
        <v>20</v>
      </c>
      <c r="B119" s="205">
        <f t="shared" si="46"/>
        <v>44397</v>
      </c>
      <c r="C119" s="149">
        <f t="shared" si="47"/>
        <v>0</v>
      </c>
      <c r="D119" s="206">
        <f t="shared" si="48"/>
        <v>0</v>
      </c>
      <c r="E119" s="207"/>
      <c r="F119" s="208">
        <f t="shared" si="49"/>
        <v>2</v>
      </c>
      <c r="G119" s="167">
        <f>'ENTRI PENDAPATAN'!E100</f>
        <v>3000</v>
      </c>
      <c r="H119" s="208">
        <f t="shared" si="50"/>
        <v>2</v>
      </c>
      <c r="I119" s="181">
        <f>'ENTRI PENDAPATAN'!F100</f>
        <v>2000</v>
      </c>
      <c r="J119" s="208">
        <f t="shared" si="51"/>
        <v>0</v>
      </c>
      <c r="K119" s="181">
        <f>'ENTRI PENDAPATAN'!G100</f>
        <v>0</v>
      </c>
      <c r="L119" s="219">
        <f t="shared" si="52"/>
        <v>0</v>
      </c>
      <c r="M119" s="220"/>
      <c r="N119" s="208">
        <f t="shared" si="53"/>
        <v>1</v>
      </c>
      <c r="O119" s="217">
        <f>'ENTRI PENDAPATAN'!H100</f>
        <v>2000</v>
      </c>
      <c r="P119" s="208">
        <f t="shared" si="54"/>
        <v>0</v>
      </c>
      <c r="Q119" s="167">
        <f>'ENTRI PENDAPATAN'!I100</f>
        <v>0</v>
      </c>
      <c r="R119" s="227"/>
      <c r="S119" s="220"/>
      <c r="T119" s="220"/>
      <c r="U119" s="228">
        <f t="shared" si="55"/>
        <v>7000</v>
      </c>
      <c r="V119" s="183"/>
      <c r="W119" s="385">
        <v>20</v>
      </c>
      <c r="X119" s="386">
        <f t="shared" si="56"/>
        <v>5000</v>
      </c>
      <c r="Y119" s="387">
        <f t="shared" si="57"/>
        <v>0</v>
      </c>
      <c r="Z119" s="387">
        <f t="shared" si="58"/>
        <v>2000</v>
      </c>
    </row>
    <row r="120" spans="1:46" ht="15.75" thickBot="1">
      <c r="A120" s="209">
        <f t="shared" si="46"/>
        <v>21</v>
      </c>
      <c r="B120" s="147">
        <f t="shared" si="46"/>
        <v>44398</v>
      </c>
      <c r="C120" s="142">
        <f t="shared" si="47"/>
        <v>0</v>
      </c>
      <c r="D120" s="210">
        <f t="shared" si="48"/>
        <v>0</v>
      </c>
      <c r="E120" s="211"/>
      <c r="F120" s="212">
        <f t="shared" si="49"/>
        <v>4</v>
      </c>
      <c r="G120" s="167">
        <f>'ENTRI PENDAPATAN'!E101</f>
        <v>6000</v>
      </c>
      <c r="H120" s="212">
        <f t="shared" si="50"/>
        <v>6</v>
      </c>
      <c r="I120" s="181">
        <f>'ENTRI PENDAPATAN'!F101</f>
        <v>6000</v>
      </c>
      <c r="J120" s="212">
        <f t="shared" si="51"/>
        <v>3</v>
      </c>
      <c r="K120" s="181">
        <f>'ENTRI PENDAPATAN'!G101</f>
        <v>1500</v>
      </c>
      <c r="L120" s="221">
        <f t="shared" si="52"/>
        <v>0</v>
      </c>
      <c r="M120" s="222"/>
      <c r="N120" s="212">
        <f t="shared" si="53"/>
        <v>2</v>
      </c>
      <c r="O120" s="217">
        <f>'ENTRI PENDAPATAN'!H101</f>
        <v>4000</v>
      </c>
      <c r="P120" s="212">
        <f t="shared" si="54"/>
        <v>2</v>
      </c>
      <c r="Q120" s="167">
        <f>'ENTRI PENDAPATAN'!I101</f>
        <v>6000</v>
      </c>
      <c r="R120" s="229"/>
      <c r="S120" s="222"/>
      <c r="T120" s="222"/>
      <c r="U120" s="230">
        <f t="shared" si="55"/>
        <v>23500</v>
      </c>
      <c r="V120" s="183"/>
      <c r="W120" s="385">
        <v>21</v>
      </c>
      <c r="X120" s="386">
        <f t="shared" si="56"/>
        <v>13500</v>
      </c>
      <c r="Y120" s="387">
        <f t="shared" si="57"/>
        <v>0</v>
      </c>
      <c r="Z120" s="387">
        <f t="shared" si="58"/>
        <v>10000</v>
      </c>
    </row>
    <row r="121" spans="1:46" ht="15.75" thickBot="1">
      <c r="A121" s="153">
        <f t="shared" si="46"/>
        <v>22</v>
      </c>
      <c r="B121" s="151">
        <f t="shared" si="46"/>
        <v>44399</v>
      </c>
      <c r="C121" s="148">
        <f t="shared" si="47"/>
        <v>0</v>
      </c>
      <c r="D121" s="173">
        <f t="shared" si="48"/>
        <v>0</v>
      </c>
      <c r="E121" s="203"/>
      <c r="F121" s="202">
        <f t="shared" si="49"/>
        <v>6</v>
      </c>
      <c r="G121" s="167">
        <f>'ENTRI PENDAPATAN'!E102</f>
        <v>9000</v>
      </c>
      <c r="H121" s="202">
        <f t="shared" si="50"/>
        <v>8</v>
      </c>
      <c r="I121" s="181">
        <f>'ENTRI PENDAPATAN'!F102</f>
        <v>8000</v>
      </c>
      <c r="J121" s="202">
        <f t="shared" si="51"/>
        <v>0</v>
      </c>
      <c r="K121" s="181">
        <f>'ENTRI PENDAPATAN'!G102</f>
        <v>0</v>
      </c>
      <c r="L121" s="216">
        <f t="shared" si="52"/>
        <v>0</v>
      </c>
      <c r="M121" s="218"/>
      <c r="N121" s="202">
        <f t="shared" si="53"/>
        <v>3</v>
      </c>
      <c r="O121" s="217">
        <f>'ENTRI PENDAPATAN'!H102</f>
        <v>6000</v>
      </c>
      <c r="P121" s="202">
        <f t="shared" si="54"/>
        <v>2</v>
      </c>
      <c r="Q121" s="167">
        <f>'ENTRI PENDAPATAN'!I102</f>
        <v>6000</v>
      </c>
      <c r="R121" s="182"/>
      <c r="S121" s="218"/>
      <c r="T121" s="218"/>
      <c r="U121" s="194">
        <f t="shared" si="55"/>
        <v>29000</v>
      </c>
      <c r="V121" s="183"/>
      <c r="W121" s="385">
        <v>22</v>
      </c>
      <c r="X121" s="386">
        <f t="shared" si="56"/>
        <v>17000</v>
      </c>
      <c r="Y121" s="387">
        <f t="shared" si="57"/>
        <v>0</v>
      </c>
      <c r="Z121" s="387">
        <f t="shared" si="58"/>
        <v>12000</v>
      </c>
    </row>
    <row r="122" spans="1:46" ht="15.75" thickBot="1">
      <c r="A122" s="150">
        <f t="shared" si="46"/>
        <v>23</v>
      </c>
      <c r="B122" s="151">
        <f t="shared" si="46"/>
        <v>44400</v>
      </c>
      <c r="C122" s="148">
        <f t="shared" si="47"/>
        <v>0</v>
      </c>
      <c r="D122" s="173">
        <f t="shared" si="48"/>
        <v>0</v>
      </c>
      <c r="E122" s="203"/>
      <c r="F122" s="202">
        <f t="shared" si="49"/>
        <v>6</v>
      </c>
      <c r="G122" s="167">
        <f>'ENTRI PENDAPATAN'!E103</f>
        <v>9000</v>
      </c>
      <c r="H122" s="202">
        <f t="shared" si="50"/>
        <v>8</v>
      </c>
      <c r="I122" s="181">
        <f>'ENTRI PENDAPATAN'!F103</f>
        <v>8000</v>
      </c>
      <c r="J122" s="202">
        <f t="shared" si="51"/>
        <v>0</v>
      </c>
      <c r="K122" s="181">
        <f>'ENTRI PENDAPATAN'!G103</f>
        <v>0</v>
      </c>
      <c r="L122" s="216">
        <f t="shared" si="52"/>
        <v>0</v>
      </c>
      <c r="M122" s="218"/>
      <c r="N122" s="202">
        <f t="shared" si="53"/>
        <v>2</v>
      </c>
      <c r="O122" s="217">
        <f>'ENTRI PENDAPATAN'!H103</f>
        <v>4000</v>
      </c>
      <c r="P122" s="202">
        <f t="shared" si="54"/>
        <v>2</v>
      </c>
      <c r="Q122" s="167">
        <f>'ENTRI PENDAPATAN'!I103</f>
        <v>6000</v>
      </c>
      <c r="R122" s="182"/>
      <c r="S122" s="218"/>
      <c r="T122" s="218"/>
      <c r="U122" s="194">
        <f t="shared" si="55"/>
        <v>27000</v>
      </c>
      <c r="V122" s="183"/>
      <c r="W122" s="385">
        <v>23</v>
      </c>
      <c r="X122" s="386">
        <f t="shared" si="56"/>
        <v>17000</v>
      </c>
      <c r="Y122" s="387">
        <f t="shared" si="57"/>
        <v>0</v>
      </c>
      <c r="Z122" s="387">
        <f t="shared" si="58"/>
        <v>10000</v>
      </c>
    </row>
    <row r="123" spans="1:46" ht="15.75" thickBot="1">
      <c r="A123" s="153">
        <f t="shared" si="46"/>
        <v>24</v>
      </c>
      <c r="B123" s="151">
        <f t="shared" si="46"/>
        <v>44401</v>
      </c>
      <c r="C123" s="148">
        <f t="shared" si="47"/>
        <v>0</v>
      </c>
      <c r="D123" s="173">
        <f t="shared" si="48"/>
        <v>0</v>
      </c>
      <c r="E123" s="203"/>
      <c r="F123" s="202">
        <f t="shared" si="49"/>
        <v>6</v>
      </c>
      <c r="G123" s="167">
        <f>'ENTRI PENDAPATAN'!E104</f>
        <v>9000</v>
      </c>
      <c r="H123" s="202">
        <f t="shared" si="50"/>
        <v>10</v>
      </c>
      <c r="I123" s="181">
        <f>'ENTRI PENDAPATAN'!F104</f>
        <v>10000</v>
      </c>
      <c r="J123" s="202">
        <f t="shared" si="51"/>
        <v>0</v>
      </c>
      <c r="K123" s="181">
        <f>'ENTRI PENDAPATAN'!G104</f>
        <v>0</v>
      </c>
      <c r="L123" s="216">
        <f t="shared" si="52"/>
        <v>0</v>
      </c>
      <c r="M123" s="218"/>
      <c r="N123" s="202">
        <f t="shared" si="53"/>
        <v>3</v>
      </c>
      <c r="O123" s="217">
        <f>'ENTRI PENDAPATAN'!H104</f>
        <v>6000</v>
      </c>
      <c r="P123" s="202">
        <f t="shared" si="54"/>
        <v>2</v>
      </c>
      <c r="Q123" s="167">
        <f>'ENTRI PENDAPATAN'!I104</f>
        <v>6000</v>
      </c>
      <c r="R123" s="182"/>
      <c r="S123" s="218"/>
      <c r="T123" s="218"/>
      <c r="U123" s="194">
        <f t="shared" si="55"/>
        <v>31000</v>
      </c>
      <c r="V123" s="183"/>
      <c r="W123" s="385">
        <v>24</v>
      </c>
      <c r="X123" s="386">
        <f t="shared" si="56"/>
        <v>19000</v>
      </c>
      <c r="Y123" s="387">
        <f t="shared" si="57"/>
        <v>0</v>
      </c>
      <c r="Z123" s="387">
        <f t="shared" si="58"/>
        <v>12000</v>
      </c>
    </row>
    <row r="124" spans="1:46" ht="15.75" thickBot="1">
      <c r="A124" s="150">
        <f t="shared" si="46"/>
        <v>25</v>
      </c>
      <c r="B124" s="151">
        <f t="shared" si="46"/>
        <v>44402</v>
      </c>
      <c r="C124" s="148">
        <f t="shared" si="47"/>
        <v>0</v>
      </c>
      <c r="D124" s="173">
        <f t="shared" si="48"/>
        <v>0</v>
      </c>
      <c r="E124" s="203"/>
      <c r="F124" s="202">
        <f t="shared" si="49"/>
        <v>6</v>
      </c>
      <c r="G124" s="167">
        <f>'ENTRI PENDAPATAN'!E105</f>
        <v>9000</v>
      </c>
      <c r="H124" s="202">
        <f t="shared" si="50"/>
        <v>6</v>
      </c>
      <c r="I124" s="181">
        <f>'ENTRI PENDAPATAN'!F105</f>
        <v>6000</v>
      </c>
      <c r="J124" s="202">
        <f t="shared" si="51"/>
        <v>0</v>
      </c>
      <c r="K124" s="181">
        <f>'ENTRI PENDAPATAN'!G105</f>
        <v>0</v>
      </c>
      <c r="L124" s="216">
        <f t="shared" si="52"/>
        <v>0</v>
      </c>
      <c r="M124" s="218"/>
      <c r="N124" s="202">
        <f t="shared" si="53"/>
        <v>4</v>
      </c>
      <c r="O124" s="217">
        <f>'ENTRI PENDAPATAN'!H105</f>
        <v>8000</v>
      </c>
      <c r="P124" s="202">
        <f t="shared" si="54"/>
        <v>3</v>
      </c>
      <c r="Q124" s="167">
        <f>'ENTRI PENDAPATAN'!I105</f>
        <v>9000</v>
      </c>
      <c r="R124" s="182"/>
      <c r="S124" s="218"/>
      <c r="T124" s="218"/>
      <c r="U124" s="194">
        <f t="shared" si="55"/>
        <v>32000</v>
      </c>
      <c r="V124" s="183"/>
      <c r="W124" s="385">
        <v>25</v>
      </c>
      <c r="X124" s="386">
        <f t="shared" si="56"/>
        <v>15000</v>
      </c>
      <c r="Y124" s="387">
        <f t="shared" si="57"/>
        <v>0</v>
      </c>
      <c r="Z124" s="387">
        <f t="shared" si="58"/>
        <v>17000</v>
      </c>
    </row>
    <row r="125" spans="1:46" s="161" customFormat="1" ht="15.75" thickBot="1">
      <c r="A125" s="153">
        <f t="shared" si="46"/>
        <v>26</v>
      </c>
      <c r="B125" s="151">
        <f t="shared" si="46"/>
        <v>44403</v>
      </c>
      <c r="C125" s="148">
        <f t="shared" si="47"/>
        <v>0</v>
      </c>
      <c r="D125" s="173">
        <f t="shared" si="48"/>
        <v>0</v>
      </c>
      <c r="E125" s="203"/>
      <c r="F125" s="202">
        <f t="shared" si="49"/>
        <v>8</v>
      </c>
      <c r="G125" s="167">
        <f>'ENTRI PENDAPATAN'!E106</f>
        <v>12000</v>
      </c>
      <c r="H125" s="202">
        <f t="shared" si="50"/>
        <v>4</v>
      </c>
      <c r="I125" s="181">
        <f>'ENTRI PENDAPATAN'!F106</f>
        <v>4000</v>
      </c>
      <c r="J125" s="202">
        <f t="shared" si="51"/>
        <v>0</v>
      </c>
      <c r="K125" s="181">
        <f>'ENTRI PENDAPATAN'!G106</f>
        <v>0</v>
      </c>
      <c r="L125" s="216">
        <f t="shared" si="52"/>
        <v>0</v>
      </c>
      <c r="M125" s="218"/>
      <c r="N125" s="202">
        <f t="shared" si="53"/>
        <v>4</v>
      </c>
      <c r="O125" s="217">
        <f>'ENTRI PENDAPATAN'!H106</f>
        <v>8000</v>
      </c>
      <c r="P125" s="202">
        <f t="shared" si="54"/>
        <v>2</v>
      </c>
      <c r="Q125" s="167">
        <f>'ENTRI PENDAPATAN'!I106</f>
        <v>6000</v>
      </c>
      <c r="R125" s="182"/>
      <c r="S125" s="218"/>
      <c r="T125" s="218"/>
      <c r="U125" s="194">
        <f t="shared" si="55"/>
        <v>30000</v>
      </c>
      <c r="V125" s="183"/>
      <c r="W125" s="385">
        <v>26</v>
      </c>
      <c r="X125" s="386">
        <f t="shared" si="56"/>
        <v>16000</v>
      </c>
      <c r="Y125" s="387">
        <f t="shared" si="57"/>
        <v>0</v>
      </c>
      <c r="Z125" s="387">
        <f t="shared" si="58"/>
        <v>14000</v>
      </c>
      <c r="AA125" s="385"/>
      <c r="AB125" s="385"/>
      <c r="AC125" s="385"/>
      <c r="AD125" s="385"/>
      <c r="AE125" s="385"/>
      <c r="AF125" s="385"/>
      <c r="AG125" s="385"/>
      <c r="AH125" s="385"/>
      <c r="AI125" s="385"/>
      <c r="AJ125" s="389"/>
      <c r="AK125" s="389"/>
      <c r="AL125" s="389"/>
      <c r="AM125" s="389"/>
      <c r="AN125" s="389"/>
      <c r="AO125" s="389"/>
      <c r="AP125" s="389"/>
      <c r="AQ125" s="389"/>
      <c r="AR125" s="389"/>
      <c r="AS125" s="389"/>
      <c r="AT125" s="389"/>
    </row>
    <row r="126" spans="1:46" ht="15.75" thickBot="1">
      <c r="A126" s="150">
        <f t="shared" si="46"/>
        <v>27</v>
      </c>
      <c r="B126" s="151">
        <f t="shared" si="46"/>
        <v>44404</v>
      </c>
      <c r="C126" s="148">
        <f t="shared" si="47"/>
        <v>0</v>
      </c>
      <c r="D126" s="173">
        <f t="shared" ref="D126:D130" si="59">E126/2000</f>
        <v>0</v>
      </c>
      <c r="E126" s="203"/>
      <c r="F126" s="202">
        <f t="shared" ref="F126:F130" si="60">G126/1500</f>
        <v>6</v>
      </c>
      <c r="G126" s="167">
        <f>'ENTRI PENDAPATAN'!E107</f>
        <v>9000</v>
      </c>
      <c r="H126" s="202">
        <f t="shared" ref="H126:H130" si="61">I126/1000</f>
        <v>4</v>
      </c>
      <c r="I126" s="181">
        <f>'ENTRI PENDAPATAN'!F107</f>
        <v>4000</v>
      </c>
      <c r="J126" s="202">
        <f t="shared" ref="J126:J130" si="62">K126/500</f>
        <v>0</v>
      </c>
      <c r="K126" s="181">
        <f>'ENTRI PENDAPATAN'!G107</f>
        <v>0</v>
      </c>
      <c r="L126" s="216">
        <f t="shared" ref="L126:L130" si="63">M126/1000</f>
        <v>0</v>
      </c>
      <c r="M126" s="218"/>
      <c r="N126" s="202">
        <f t="shared" ref="N126:N130" si="64">O126/2000</f>
        <v>5</v>
      </c>
      <c r="O126" s="217">
        <f>'ENTRI PENDAPATAN'!H107</f>
        <v>10000</v>
      </c>
      <c r="P126" s="202">
        <f t="shared" ref="P126:P130" si="65">Q126/3000</f>
        <v>2</v>
      </c>
      <c r="Q126" s="167">
        <f>'ENTRI PENDAPATAN'!I107</f>
        <v>6000</v>
      </c>
      <c r="R126" s="182"/>
      <c r="S126" s="218"/>
      <c r="T126" s="218"/>
      <c r="U126" s="194">
        <f t="shared" si="55"/>
        <v>29000</v>
      </c>
      <c r="V126" s="183"/>
      <c r="W126" s="385">
        <v>27</v>
      </c>
      <c r="X126" s="386">
        <f t="shared" si="56"/>
        <v>13000</v>
      </c>
      <c r="Y126" s="387">
        <f t="shared" si="57"/>
        <v>0</v>
      </c>
      <c r="Z126" s="387">
        <f t="shared" si="58"/>
        <v>16000</v>
      </c>
    </row>
    <row r="127" spans="1:46" ht="15.75" thickBot="1">
      <c r="A127" s="153">
        <f t="shared" si="46"/>
        <v>28</v>
      </c>
      <c r="B127" s="151">
        <f t="shared" si="46"/>
        <v>44405</v>
      </c>
      <c r="C127" s="148">
        <f t="shared" si="47"/>
        <v>0</v>
      </c>
      <c r="D127" s="173">
        <f t="shared" si="59"/>
        <v>0</v>
      </c>
      <c r="E127" s="203"/>
      <c r="F127" s="202">
        <f t="shared" si="60"/>
        <v>6</v>
      </c>
      <c r="G127" s="167">
        <f>'ENTRI PENDAPATAN'!E108</f>
        <v>9000</v>
      </c>
      <c r="H127" s="202">
        <f t="shared" si="61"/>
        <v>6</v>
      </c>
      <c r="I127" s="181">
        <f>'ENTRI PENDAPATAN'!F108</f>
        <v>6000</v>
      </c>
      <c r="J127" s="202">
        <f t="shared" si="62"/>
        <v>3</v>
      </c>
      <c r="K127" s="181">
        <f>'ENTRI PENDAPATAN'!G108</f>
        <v>1500</v>
      </c>
      <c r="L127" s="216">
        <f t="shared" si="63"/>
        <v>0</v>
      </c>
      <c r="M127" s="218"/>
      <c r="N127" s="202">
        <f t="shared" si="64"/>
        <v>3</v>
      </c>
      <c r="O127" s="217">
        <f>'ENTRI PENDAPATAN'!H108</f>
        <v>6000</v>
      </c>
      <c r="P127" s="202">
        <f t="shared" si="65"/>
        <v>2</v>
      </c>
      <c r="Q127" s="167">
        <f>'ENTRI PENDAPATAN'!I108</f>
        <v>6000</v>
      </c>
      <c r="R127" s="182"/>
      <c r="S127" s="218"/>
      <c r="T127" s="218"/>
      <c r="U127" s="194">
        <f t="shared" si="55"/>
        <v>28500</v>
      </c>
      <c r="V127" s="183"/>
      <c r="W127" s="385">
        <v>28</v>
      </c>
      <c r="X127" s="386">
        <f t="shared" si="56"/>
        <v>16500</v>
      </c>
      <c r="Y127" s="387">
        <f t="shared" si="57"/>
        <v>0</v>
      </c>
      <c r="Z127" s="387">
        <f t="shared" si="58"/>
        <v>12000</v>
      </c>
    </row>
    <row r="128" spans="1:46" ht="15.75" thickBot="1">
      <c r="A128" s="150">
        <f t="shared" si="46"/>
        <v>29</v>
      </c>
      <c r="B128" s="151">
        <f t="shared" ref="B128" si="66">B82</f>
        <v>44406</v>
      </c>
      <c r="C128" s="148">
        <f t="shared" si="47"/>
        <v>0</v>
      </c>
      <c r="D128" s="173">
        <f t="shared" si="59"/>
        <v>0</v>
      </c>
      <c r="E128" s="203"/>
      <c r="F128" s="202">
        <f t="shared" si="60"/>
        <v>6</v>
      </c>
      <c r="G128" s="167">
        <f>'ENTRI PENDAPATAN'!E109</f>
        <v>9000</v>
      </c>
      <c r="H128" s="202">
        <f t="shared" si="61"/>
        <v>8</v>
      </c>
      <c r="I128" s="181">
        <f>'ENTRI PENDAPATAN'!F109</f>
        <v>8000</v>
      </c>
      <c r="J128" s="202">
        <f t="shared" si="62"/>
        <v>0</v>
      </c>
      <c r="K128" s="181">
        <f>'ENTRI PENDAPATAN'!G109</f>
        <v>0</v>
      </c>
      <c r="L128" s="216">
        <f t="shared" si="63"/>
        <v>0</v>
      </c>
      <c r="M128" s="218"/>
      <c r="N128" s="202">
        <f t="shared" si="64"/>
        <v>4</v>
      </c>
      <c r="O128" s="217">
        <f>'ENTRI PENDAPATAN'!H109</f>
        <v>8000</v>
      </c>
      <c r="P128" s="202">
        <f t="shared" si="65"/>
        <v>2</v>
      </c>
      <c r="Q128" s="167">
        <f>'ENTRI PENDAPATAN'!I109</f>
        <v>6000</v>
      </c>
      <c r="R128" s="182"/>
      <c r="S128" s="218"/>
      <c r="T128" s="218"/>
      <c r="U128" s="194">
        <f t="shared" si="55"/>
        <v>31000</v>
      </c>
      <c r="V128" s="183"/>
      <c r="W128" s="385">
        <v>29</v>
      </c>
      <c r="X128" s="386">
        <f t="shared" si="56"/>
        <v>17000</v>
      </c>
      <c r="Y128" s="387">
        <f t="shared" si="57"/>
        <v>0</v>
      </c>
      <c r="Z128" s="387">
        <f t="shared" si="58"/>
        <v>14000</v>
      </c>
    </row>
    <row r="129" spans="1:26">
      <c r="A129" s="150">
        <f t="shared" ref="A129:B130" si="67">A83</f>
        <v>30</v>
      </c>
      <c r="B129" s="151">
        <f t="shared" si="67"/>
        <v>44407</v>
      </c>
      <c r="C129" s="148"/>
      <c r="D129" s="173">
        <f t="shared" si="59"/>
        <v>0</v>
      </c>
      <c r="E129" s="203"/>
      <c r="F129" s="202">
        <f t="shared" si="60"/>
        <v>8</v>
      </c>
      <c r="G129" s="167">
        <f>'ENTRI PENDAPATAN'!E110</f>
        <v>12000</v>
      </c>
      <c r="H129" s="202">
        <f t="shared" si="61"/>
        <v>6</v>
      </c>
      <c r="I129" s="181">
        <f>'ENTRI PENDAPATAN'!F110</f>
        <v>6000</v>
      </c>
      <c r="J129" s="202">
        <f t="shared" si="62"/>
        <v>0</v>
      </c>
      <c r="K129" s="181">
        <f>'ENTRI PENDAPATAN'!G110</f>
        <v>0</v>
      </c>
      <c r="L129" s="216">
        <f t="shared" si="63"/>
        <v>0</v>
      </c>
      <c r="M129" s="218"/>
      <c r="N129" s="202">
        <f t="shared" si="64"/>
        <v>3</v>
      </c>
      <c r="O129" s="217">
        <f>'ENTRI PENDAPATAN'!H110</f>
        <v>6000</v>
      </c>
      <c r="P129" s="202">
        <f t="shared" si="65"/>
        <v>2</v>
      </c>
      <c r="Q129" s="167">
        <f>'ENTRI PENDAPATAN'!I110</f>
        <v>6000</v>
      </c>
      <c r="R129" s="182"/>
      <c r="S129" s="218"/>
      <c r="T129" s="218"/>
      <c r="U129" s="194">
        <f t="shared" si="55"/>
        <v>30000</v>
      </c>
      <c r="V129" s="183"/>
      <c r="W129" s="385">
        <v>30</v>
      </c>
      <c r="X129" s="386">
        <f t="shared" si="56"/>
        <v>18000</v>
      </c>
      <c r="Y129" s="387">
        <f t="shared" si="57"/>
        <v>0</v>
      </c>
      <c r="Z129" s="387">
        <f t="shared" si="58"/>
        <v>12000</v>
      </c>
    </row>
    <row r="130" spans="1:26" ht="15.75" thickBot="1">
      <c r="A130" s="292">
        <f t="shared" si="67"/>
        <v>31</v>
      </c>
      <c r="B130" s="293">
        <f t="shared" si="67"/>
        <v>44408</v>
      </c>
      <c r="C130" s="197"/>
      <c r="D130" s="173">
        <f t="shared" si="59"/>
        <v>0</v>
      </c>
      <c r="E130" s="203"/>
      <c r="F130" s="202">
        <f t="shared" si="60"/>
        <v>6</v>
      </c>
      <c r="G130" s="167">
        <f>'ENTRI PENDAPATAN'!E111</f>
        <v>9000</v>
      </c>
      <c r="H130" s="202">
        <f t="shared" si="61"/>
        <v>8</v>
      </c>
      <c r="I130" s="181">
        <f>'ENTRI PENDAPATAN'!F111</f>
        <v>8000</v>
      </c>
      <c r="J130" s="202">
        <f t="shared" si="62"/>
        <v>0</v>
      </c>
      <c r="K130" s="181">
        <f>'ENTRI PENDAPATAN'!G111</f>
        <v>0</v>
      </c>
      <c r="L130" s="216">
        <f t="shared" si="63"/>
        <v>0</v>
      </c>
      <c r="M130" s="218"/>
      <c r="N130" s="202">
        <f t="shared" si="64"/>
        <v>3</v>
      </c>
      <c r="O130" s="217">
        <f>'ENTRI PENDAPATAN'!H111</f>
        <v>6000</v>
      </c>
      <c r="P130" s="202">
        <f t="shared" si="65"/>
        <v>2</v>
      </c>
      <c r="Q130" s="167">
        <f>'ENTRI PENDAPATAN'!I111</f>
        <v>6000</v>
      </c>
      <c r="R130" s="182"/>
      <c r="S130" s="218"/>
      <c r="T130" s="218"/>
      <c r="U130" s="194">
        <f t="shared" si="55"/>
        <v>29000</v>
      </c>
      <c r="V130" s="183"/>
      <c r="W130" s="385">
        <v>31</v>
      </c>
      <c r="X130" s="386">
        <f t="shared" si="56"/>
        <v>17000</v>
      </c>
      <c r="Y130" s="387"/>
      <c r="Z130" s="387">
        <f t="shared" si="58"/>
        <v>12000</v>
      </c>
    </row>
    <row r="131" spans="1:26" ht="15.75" thickBot="1">
      <c r="A131" s="408" t="s">
        <v>9</v>
      </c>
      <c r="B131" s="409"/>
      <c r="C131" s="155"/>
      <c r="D131" s="199"/>
      <c r="E131" s="264">
        <f t="shared" ref="E131:F131" si="68">SUM(E100:E130)</f>
        <v>0</v>
      </c>
      <c r="F131" s="297">
        <f t="shared" si="68"/>
        <v>204</v>
      </c>
      <c r="G131" s="297">
        <f t="shared" ref="G131:U131" si="69">SUM(G100:G130)</f>
        <v>306000</v>
      </c>
      <c r="H131" s="297">
        <f t="shared" si="69"/>
        <v>240</v>
      </c>
      <c r="I131" s="297">
        <f t="shared" si="69"/>
        <v>240000</v>
      </c>
      <c r="J131" s="297">
        <f t="shared" si="69"/>
        <v>21</v>
      </c>
      <c r="K131" s="297">
        <f>SUM(K100:K130)</f>
        <v>10500</v>
      </c>
      <c r="L131" s="297">
        <f t="shared" si="69"/>
        <v>0</v>
      </c>
      <c r="M131" s="297">
        <f t="shared" si="69"/>
        <v>0</v>
      </c>
      <c r="N131" s="297">
        <f t="shared" si="69"/>
        <v>112</v>
      </c>
      <c r="O131" s="297">
        <f t="shared" si="69"/>
        <v>224000</v>
      </c>
      <c r="P131" s="297">
        <f t="shared" si="69"/>
        <v>64</v>
      </c>
      <c r="Q131" s="297">
        <f t="shared" si="69"/>
        <v>192000</v>
      </c>
      <c r="R131" s="297">
        <f t="shared" si="69"/>
        <v>0</v>
      </c>
      <c r="S131" s="297">
        <f t="shared" si="69"/>
        <v>0</v>
      </c>
      <c r="T131" s="297">
        <f t="shared" si="69"/>
        <v>0</v>
      </c>
      <c r="U131" s="298">
        <f t="shared" si="69"/>
        <v>972500</v>
      </c>
      <c r="V131" s="183"/>
      <c r="W131" s="386">
        <f>G131+I131+K131+O131+Q131</f>
        <v>972500</v>
      </c>
      <c r="X131" s="386">
        <f t="shared" ref="X131" si="70">E131+G131+I131+K131</f>
        <v>556500</v>
      </c>
      <c r="Y131" s="387">
        <f t="shared" si="57"/>
        <v>0</v>
      </c>
      <c r="Z131" s="387">
        <f>SUM(Z100:Z130)</f>
        <v>416000</v>
      </c>
    </row>
    <row r="132" spans="1:26">
      <c r="A132" s="118"/>
      <c r="B132" s="118"/>
      <c r="C132" s="118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</row>
    <row r="133" spans="1:26" ht="15.75">
      <c r="A133" s="172"/>
      <c r="B133" s="172"/>
      <c r="C133" s="172"/>
      <c r="D133" s="172"/>
      <c r="E133" s="172"/>
      <c r="F133" s="172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91" t="s">
        <v>33</v>
      </c>
      <c r="S133" s="191"/>
      <c r="T133" s="191"/>
      <c r="U133" s="172"/>
      <c r="V133" s="118"/>
      <c r="Y133" s="390"/>
    </row>
    <row r="134" spans="1:26" ht="15.75">
      <c r="A134" s="172"/>
      <c r="B134" s="172"/>
      <c r="C134" s="172"/>
      <c r="D134" s="172"/>
      <c r="E134" s="172"/>
      <c r="F134" s="172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40"/>
      <c r="S134" s="140"/>
      <c r="T134" s="140"/>
      <c r="U134" s="172"/>
      <c r="V134" s="118"/>
    </row>
    <row r="135" spans="1:26">
      <c r="A135" s="118"/>
      <c r="B135" s="118"/>
      <c r="C135" s="118"/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240">
        <f>E131+G131+I131+K131+O131+Q131</f>
        <v>972500</v>
      </c>
      <c r="V135" s="118"/>
      <c r="Y135" s="386"/>
    </row>
    <row r="136" spans="1:26">
      <c r="A136" s="118"/>
      <c r="B136" s="118"/>
      <c r="C136" s="118"/>
      <c r="D136" s="118"/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</row>
    <row r="137" spans="1:26">
      <c r="A137" s="118"/>
      <c r="B137" s="118"/>
      <c r="C137" s="118"/>
      <c r="D137" s="118"/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8"/>
    </row>
    <row r="138" spans="1:26">
      <c r="A138" s="118"/>
      <c r="B138" s="118"/>
      <c r="C138" s="118"/>
      <c r="D138" s="118"/>
      <c r="E138" s="118"/>
      <c r="F138" s="118"/>
      <c r="G138" s="118"/>
      <c r="H138" s="118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</row>
    <row r="139" spans="1:26" ht="18">
      <c r="A139" s="410" t="s">
        <v>10</v>
      </c>
      <c r="B139" s="410"/>
      <c r="C139" s="410"/>
      <c r="D139" s="410"/>
      <c r="E139" s="410"/>
      <c r="F139" s="410"/>
      <c r="G139" s="410"/>
      <c r="H139" s="410"/>
      <c r="I139" s="410"/>
      <c r="J139" s="410"/>
      <c r="K139" s="410"/>
      <c r="L139" s="410"/>
      <c r="M139" s="410"/>
      <c r="N139" s="410"/>
      <c r="O139" s="410"/>
      <c r="P139" s="410"/>
      <c r="Q139" s="410"/>
      <c r="R139" s="410"/>
      <c r="S139" s="410"/>
      <c r="T139" s="410"/>
      <c r="U139" s="410"/>
      <c r="V139" s="410"/>
    </row>
    <row r="140" spans="1:26" ht="18">
      <c r="A140" s="410" t="s">
        <v>36</v>
      </c>
      <c r="B140" s="410"/>
      <c r="C140" s="410"/>
      <c r="D140" s="410"/>
      <c r="E140" s="410"/>
      <c r="F140" s="410"/>
      <c r="G140" s="410"/>
      <c r="H140" s="410"/>
      <c r="I140" s="410"/>
      <c r="J140" s="410"/>
      <c r="K140" s="410"/>
      <c r="L140" s="410"/>
      <c r="M140" s="410"/>
      <c r="N140" s="410"/>
      <c r="O140" s="410"/>
      <c r="P140" s="410"/>
      <c r="Q140" s="410"/>
      <c r="R140" s="410"/>
      <c r="S140" s="410"/>
      <c r="T140" s="410"/>
      <c r="U140" s="410"/>
      <c r="V140" s="410"/>
    </row>
    <row r="141" spans="1:26" ht="18">
      <c r="A141" s="438" t="str">
        <f>A49</f>
        <v>BULAN      : JULI 2021</v>
      </c>
      <c r="B141" s="439"/>
      <c r="C141" s="439"/>
      <c r="D141" s="439"/>
      <c r="E141" s="439"/>
      <c r="F141" s="439"/>
      <c r="G141" s="439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  <c r="T141" s="439"/>
      <c r="U141" s="439"/>
      <c r="V141" s="439"/>
    </row>
    <row r="142" spans="1:26">
      <c r="A142" s="172"/>
      <c r="B142" s="172"/>
      <c r="C142" s="172"/>
      <c r="D142" s="172"/>
      <c r="E142" s="200"/>
      <c r="F142" s="146"/>
      <c r="G142" s="200"/>
      <c r="H142" s="200"/>
      <c r="I142" s="200"/>
      <c r="J142" s="146"/>
      <c r="K142" s="200"/>
      <c r="L142" s="200"/>
      <c r="M142" s="200"/>
      <c r="N142" s="146"/>
      <c r="O142" s="200"/>
      <c r="P142" s="200"/>
      <c r="Q142" s="200"/>
      <c r="R142" s="200"/>
      <c r="S142" s="200"/>
      <c r="T142" s="200"/>
      <c r="U142" s="200"/>
      <c r="V142" s="118"/>
    </row>
    <row r="143" spans="1:26">
      <c r="A143" s="447" t="s">
        <v>13</v>
      </c>
      <c r="B143" s="423" t="s">
        <v>14</v>
      </c>
      <c r="C143" s="423" t="s">
        <v>15</v>
      </c>
      <c r="D143" s="425" t="s">
        <v>16</v>
      </c>
      <c r="E143" s="426"/>
      <c r="F143" s="425" t="s">
        <v>17</v>
      </c>
      <c r="G143" s="426"/>
      <c r="H143" s="429" t="s">
        <v>18</v>
      </c>
      <c r="I143" s="430"/>
      <c r="J143" s="425" t="s">
        <v>19</v>
      </c>
      <c r="K143" s="426"/>
      <c r="L143" s="429" t="s">
        <v>20</v>
      </c>
      <c r="M143" s="433"/>
      <c r="N143" s="414" t="s">
        <v>21</v>
      </c>
      <c r="O143" s="415"/>
      <c r="P143" s="415"/>
      <c r="Q143" s="416"/>
      <c r="R143" s="421" t="s">
        <v>22</v>
      </c>
      <c r="S143" s="421" t="s">
        <v>23</v>
      </c>
      <c r="T143" s="421" t="s">
        <v>24</v>
      </c>
      <c r="U143" s="423" t="s">
        <v>9</v>
      </c>
      <c r="V143" s="183"/>
    </row>
    <row r="144" spans="1:26">
      <c r="A144" s="448"/>
      <c r="B144" s="436"/>
      <c r="C144" s="436"/>
      <c r="D144" s="427"/>
      <c r="E144" s="428"/>
      <c r="F144" s="427"/>
      <c r="G144" s="428"/>
      <c r="H144" s="431"/>
      <c r="I144" s="432"/>
      <c r="J144" s="427"/>
      <c r="K144" s="428"/>
      <c r="L144" s="434"/>
      <c r="M144" s="435"/>
      <c r="N144" s="417" t="s">
        <v>25</v>
      </c>
      <c r="O144" s="418"/>
      <c r="P144" s="417" t="s">
        <v>26</v>
      </c>
      <c r="Q144" s="418"/>
      <c r="R144" s="422"/>
      <c r="S144" s="422"/>
      <c r="T144" s="422"/>
      <c r="U144" s="424"/>
      <c r="V144" s="183"/>
      <c r="X144" s="450" t="s">
        <v>27</v>
      </c>
      <c r="Y144" s="450" t="s">
        <v>28</v>
      </c>
      <c r="Z144" s="450" t="s">
        <v>29</v>
      </c>
    </row>
    <row r="145" spans="1:26">
      <c r="A145" s="449"/>
      <c r="B145" s="437"/>
      <c r="C145" s="437"/>
      <c r="D145" s="165" t="s">
        <v>30</v>
      </c>
      <c r="E145" s="165" t="s">
        <v>31</v>
      </c>
      <c r="F145" s="165" t="s">
        <v>30</v>
      </c>
      <c r="G145" s="165" t="s">
        <v>31</v>
      </c>
      <c r="H145" s="165" t="s">
        <v>30</v>
      </c>
      <c r="I145" s="165" t="s">
        <v>31</v>
      </c>
      <c r="J145" s="165" t="s">
        <v>30</v>
      </c>
      <c r="K145" s="174" t="s">
        <v>31</v>
      </c>
      <c r="L145" s="165" t="s">
        <v>30</v>
      </c>
      <c r="M145" s="165" t="s">
        <v>31</v>
      </c>
      <c r="N145" s="165" t="s">
        <v>30</v>
      </c>
      <c r="O145" s="165" t="s">
        <v>31</v>
      </c>
      <c r="P145" s="165" t="s">
        <v>30</v>
      </c>
      <c r="Q145" s="165" t="s">
        <v>31</v>
      </c>
      <c r="R145" s="165" t="s">
        <v>31</v>
      </c>
      <c r="S145" s="184" t="s">
        <v>31</v>
      </c>
      <c r="T145" s="184" t="s">
        <v>31</v>
      </c>
      <c r="U145" s="185" t="s">
        <v>31</v>
      </c>
      <c r="V145" s="183"/>
      <c r="X145" s="450"/>
      <c r="Y145" s="450" t="s">
        <v>28</v>
      </c>
      <c r="Z145" s="450"/>
    </row>
    <row r="146" spans="1:26" ht="15.75" thickBot="1">
      <c r="A146" s="150">
        <f t="shared" ref="A146:B174" si="71">A100</f>
        <v>1</v>
      </c>
      <c r="B146" s="151">
        <f t="shared" si="71"/>
        <v>44378</v>
      </c>
      <c r="C146" s="152" t="e">
        <f t="shared" ref="C146:C174" si="72">C108</f>
        <v>#REF!</v>
      </c>
      <c r="D146" s="173">
        <f>E146/2000</f>
        <v>3</v>
      </c>
      <c r="E146" s="167">
        <f>'ENTRI PENDAPATAN'!D118</f>
        <v>6000</v>
      </c>
      <c r="F146" s="173">
        <f>G146/1500</f>
        <v>24</v>
      </c>
      <c r="G146" s="167">
        <f>'ENTRI PENDAPATAN'!E118</f>
        <v>36000</v>
      </c>
      <c r="H146" s="232">
        <f>I146/1000</f>
        <v>0</v>
      </c>
      <c r="I146" s="201"/>
      <c r="J146" s="202">
        <f>K146/500</f>
        <v>18</v>
      </c>
      <c r="K146" s="181">
        <f>'ENTRI PENDAPATAN'!G118</f>
        <v>9000</v>
      </c>
      <c r="L146" s="216">
        <f>M146/1000</f>
        <v>0</v>
      </c>
      <c r="M146" s="217">
        <f>'ENTRI PENDAPATAN'!J118</f>
        <v>0</v>
      </c>
      <c r="N146" s="173">
        <f>O146/2000</f>
        <v>0</v>
      </c>
      <c r="O146" s="217">
        <f>'ENTRI PENDAPATAN'!H118</f>
        <v>0</v>
      </c>
      <c r="P146" s="173">
        <f>Q146/3000</f>
        <v>0</v>
      </c>
      <c r="Q146" s="181">
        <f>'ENTRI PENDAPATAN'!I118</f>
        <v>0</v>
      </c>
      <c r="R146" s="181">
        <f>'ENTRI PENDAPATAN'!L118</f>
        <v>0</v>
      </c>
      <c r="S146" s="181">
        <f>'ENTRI PENDAPATAN'!M118</f>
        <v>0</v>
      </c>
      <c r="T146" s="181">
        <f>'ENTRI PENDAPATAN'!N118</f>
        <v>0</v>
      </c>
      <c r="U146" s="194">
        <f>E146+G146+K146+O146+S146+R146</f>
        <v>51000</v>
      </c>
      <c r="V146" s="183"/>
      <c r="W146" s="385">
        <v>1</v>
      </c>
      <c r="X146" s="386">
        <f>E146+G146+I146+K146</f>
        <v>51000</v>
      </c>
      <c r="Y146" s="387">
        <f>R146+S146+T146</f>
        <v>0</v>
      </c>
      <c r="Z146" s="387">
        <f>O146+Q146</f>
        <v>0</v>
      </c>
    </row>
    <row r="147" spans="1:26" ht="15.75" thickBot="1">
      <c r="A147" s="153">
        <f t="shared" si="71"/>
        <v>2</v>
      </c>
      <c r="B147" s="151">
        <f t="shared" si="71"/>
        <v>44379</v>
      </c>
      <c r="C147" s="148" t="e">
        <f t="shared" si="72"/>
        <v>#REF!</v>
      </c>
      <c r="D147" s="173">
        <f t="shared" ref="D147:D171" si="73">E147/2000</f>
        <v>4</v>
      </c>
      <c r="E147" s="167">
        <f>'ENTRI PENDAPATAN'!D119</f>
        <v>8000</v>
      </c>
      <c r="F147" s="173">
        <f t="shared" ref="F147:F171" si="74">G147/1500</f>
        <v>26</v>
      </c>
      <c r="G147" s="167">
        <f>'ENTRI PENDAPATAN'!E119</f>
        <v>39000</v>
      </c>
      <c r="H147" s="232">
        <f t="shared" ref="H147:H171" si="75">I147/1000</f>
        <v>0</v>
      </c>
      <c r="I147" s="203"/>
      <c r="J147" s="202">
        <f t="shared" ref="J147:J171" si="76">K147/500</f>
        <v>18</v>
      </c>
      <c r="K147" s="181">
        <f>'ENTRI PENDAPATAN'!G119</f>
        <v>9000</v>
      </c>
      <c r="L147" s="216">
        <f t="shared" ref="L147:L171" si="77">M147/1000</f>
        <v>0</v>
      </c>
      <c r="M147" s="217">
        <f>'ENTRI PENDAPATAN'!J119</f>
        <v>0</v>
      </c>
      <c r="N147" s="173">
        <f t="shared" ref="N147:N171" si="78">O147/2000</f>
        <v>0</v>
      </c>
      <c r="O147" s="217">
        <f>'ENTRI PENDAPATAN'!H119</f>
        <v>0</v>
      </c>
      <c r="P147" s="173">
        <f t="shared" ref="P147:P171" si="79">Q147/3000</f>
        <v>0</v>
      </c>
      <c r="Q147" s="181">
        <f>'ENTRI PENDAPATAN'!I119</f>
        <v>0</v>
      </c>
      <c r="R147" s="181">
        <f>'ENTRI PENDAPATAN'!L119</f>
        <v>0</v>
      </c>
      <c r="S147" s="181">
        <f>'ENTRI PENDAPATAN'!M119</f>
        <v>0</v>
      </c>
      <c r="T147" s="181">
        <f>'ENTRI PENDAPATAN'!N119</f>
        <v>0</v>
      </c>
      <c r="U147" s="194">
        <f t="shared" ref="U147:U176" si="80">E147+G147+I147+K147+M147+O147+Q147+R147+S147+T147</f>
        <v>56000</v>
      </c>
      <c r="V147" s="183"/>
      <c r="W147" s="385">
        <v>2</v>
      </c>
      <c r="X147" s="386">
        <f t="shared" ref="X147:X177" si="81">E147+G147+I147+K147</f>
        <v>56000</v>
      </c>
      <c r="Y147" s="387">
        <f t="shared" ref="Y147:Y176" si="82">R147+S147+T147</f>
        <v>0</v>
      </c>
      <c r="Z147" s="387">
        <f t="shared" ref="Z147:Z177" si="83">O147+Q147</f>
        <v>0</v>
      </c>
    </row>
    <row r="148" spans="1:26" ht="15.75" thickBot="1">
      <c r="A148" s="150">
        <f t="shared" si="71"/>
        <v>3</v>
      </c>
      <c r="B148" s="151">
        <f t="shared" si="71"/>
        <v>44380</v>
      </c>
      <c r="C148" s="148" t="e">
        <f t="shared" si="72"/>
        <v>#REF!</v>
      </c>
      <c r="D148" s="173">
        <f t="shared" si="73"/>
        <v>3</v>
      </c>
      <c r="E148" s="167">
        <f>'ENTRI PENDAPATAN'!D120</f>
        <v>6000</v>
      </c>
      <c r="F148" s="173">
        <f t="shared" si="74"/>
        <v>26</v>
      </c>
      <c r="G148" s="167">
        <f>'ENTRI PENDAPATAN'!E120</f>
        <v>39000</v>
      </c>
      <c r="H148" s="232">
        <f t="shared" si="75"/>
        <v>0</v>
      </c>
      <c r="I148" s="203"/>
      <c r="J148" s="202">
        <f t="shared" si="76"/>
        <v>18</v>
      </c>
      <c r="K148" s="181">
        <f>'ENTRI PENDAPATAN'!G120</f>
        <v>9000</v>
      </c>
      <c r="L148" s="216">
        <f t="shared" si="77"/>
        <v>0</v>
      </c>
      <c r="M148" s="217">
        <f>'ENTRI PENDAPATAN'!J120</f>
        <v>0</v>
      </c>
      <c r="N148" s="173">
        <f t="shared" si="78"/>
        <v>0</v>
      </c>
      <c r="O148" s="217">
        <f>'ENTRI PENDAPATAN'!H120</f>
        <v>0</v>
      </c>
      <c r="P148" s="173">
        <f t="shared" si="79"/>
        <v>0</v>
      </c>
      <c r="Q148" s="181">
        <f>'ENTRI PENDAPATAN'!I120</f>
        <v>0</v>
      </c>
      <c r="R148" s="181">
        <f>'ENTRI PENDAPATAN'!L120</f>
        <v>0</v>
      </c>
      <c r="S148" s="181">
        <f>'ENTRI PENDAPATAN'!M120</f>
        <v>0</v>
      </c>
      <c r="T148" s="181">
        <f>'ENTRI PENDAPATAN'!N120</f>
        <v>0</v>
      </c>
      <c r="U148" s="194">
        <f t="shared" si="80"/>
        <v>54000</v>
      </c>
      <c r="V148" s="183"/>
      <c r="W148" s="385">
        <v>3</v>
      </c>
      <c r="X148" s="386">
        <f t="shared" si="81"/>
        <v>54000</v>
      </c>
      <c r="Y148" s="387">
        <f t="shared" si="82"/>
        <v>0</v>
      </c>
      <c r="Z148" s="387">
        <f t="shared" si="83"/>
        <v>0</v>
      </c>
    </row>
    <row r="149" spans="1:26" ht="15.75" thickBot="1">
      <c r="A149" s="153">
        <f t="shared" si="71"/>
        <v>4</v>
      </c>
      <c r="B149" s="151">
        <f t="shared" si="71"/>
        <v>44381</v>
      </c>
      <c r="C149" s="148" t="e">
        <f t="shared" si="72"/>
        <v>#REF!</v>
      </c>
      <c r="D149" s="173">
        <f t="shared" si="73"/>
        <v>3</v>
      </c>
      <c r="E149" s="167">
        <f>'ENTRI PENDAPATAN'!D121</f>
        <v>6000</v>
      </c>
      <c r="F149" s="173">
        <f t="shared" si="74"/>
        <v>26</v>
      </c>
      <c r="G149" s="167">
        <f>'ENTRI PENDAPATAN'!E121</f>
        <v>39000</v>
      </c>
      <c r="H149" s="232">
        <f t="shared" si="75"/>
        <v>0</v>
      </c>
      <c r="I149" s="203"/>
      <c r="J149" s="202">
        <f t="shared" si="76"/>
        <v>12</v>
      </c>
      <c r="K149" s="181">
        <f>'ENTRI PENDAPATAN'!G121</f>
        <v>6000</v>
      </c>
      <c r="L149" s="216">
        <f t="shared" si="77"/>
        <v>0</v>
      </c>
      <c r="M149" s="217">
        <f>'ENTRI PENDAPATAN'!J121</f>
        <v>0</v>
      </c>
      <c r="N149" s="173">
        <f t="shared" si="78"/>
        <v>0</v>
      </c>
      <c r="O149" s="217">
        <f>'ENTRI PENDAPATAN'!H121</f>
        <v>0</v>
      </c>
      <c r="P149" s="173">
        <f t="shared" si="79"/>
        <v>0</v>
      </c>
      <c r="Q149" s="181">
        <f>'ENTRI PENDAPATAN'!I121</f>
        <v>0</v>
      </c>
      <c r="R149" s="181">
        <f>'ENTRI PENDAPATAN'!L121</f>
        <v>0</v>
      </c>
      <c r="S149" s="181">
        <f>'ENTRI PENDAPATAN'!M121</f>
        <v>0</v>
      </c>
      <c r="T149" s="181">
        <f>'ENTRI PENDAPATAN'!N121</f>
        <v>0</v>
      </c>
      <c r="U149" s="194">
        <f t="shared" si="80"/>
        <v>51000</v>
      </c>
      <c r="V149" s="183"/>
      <c r="W149" s="385">
        <v>4</v>
      </c>
      <c r="X149" s="386">
        <f t="shared" si="81"/>
        <v>51000</v>
      </c>
      <c r="Y149" s="387">
        <f t="shared" si="82"/>
        <v>0</v>
      </c>
      <c r="Z149" s="387">
        <f t="shared" si="83"/>
        <v>0</v>
      </c>
    </row>
    <row r="150" spans="1:26" ht="15.75" thickBot="1">
      <c r="A150" s="150">
        <f t="shared" si="71"/>
        <v>5</v>
      </c>
      <c r="B150" s="151">
        <f t="shared" si="71"/>
        <v>44382</v>
      </c>
      <c r="C150" s="148" t="e">
        <f t="shared" si="72"/>
        <v>#REF!</v>
      </c>
      <c r="D150" s="173">
        <f t="shared" si="73"/>
        <v>3</v>
      </c>
      <c r="E150" s="167">
        <f>'ENTRI PENDAPATAN'!D122</f>
        <v>6000</v>
      </c>
      <c r="F150" s="173">
        <f t="shared" si="74"/>
        <v>26</v>
      </c>
      <c r="G150" s="167">
        <f>'ENTRI PENDAPATAN'!E122</f>
        <v>39000</v>
      </c>
      <c r="H150" s="232">
        <f t="shared" si="75"/>
        <v>0</v>
      </c>
      <c r="I150" s="203"/>
      <c r="J150" s="202">
        <f t="shared" si="76"/>
        <v>18</v>
      </c>
      <c r="K150" s="181">
        <f>'ENTRI PENDAPATAN'!G122</f>
        <v>9000</v>
      </c>
      <c r="L150" s="216">
        <f t="shared" si="77"/>
        <v>0</v>
      </c>
      <c r="M150" s="217">
        <f>'ENTRI PENDAPATAN'!J122</f>
        <v>0</v>
      </c>
      <c r="N150" s="173">
        <f t="shared" si="78"/>
        <v>0</v>
      </c>
      <c r="O150" s="217">
        <f>'ENTRI PENDAPATAN'!H122</f>
        <v>0</v>
      </c>
      <c r="P150" s="173">
        <f t="shared" si="79"/>
        <v>0</v>
      </c>
      <c r="Q150" s="181">
        <f>'ENTRI PENDAPATAN'!I122</f>
        <v>0</v>
      </c>
      <c r="R150" s="181">
        <f>'ENTRI PENDAPATAN'!L122</f>
        <v>0</v>
      </c>
      <c r="S150" s="181">
        <f>'ENTRI PENDAPATAN'!M122</f>
        <v>0</v>
      </c>
      <c r="T150" s="181">
        <f>'ENTRI PENDAPATAN'!N122</f>
        <v>0</v>
      </c>
      <c r="U150" s="194">
        <f t="shared" si="80"/>
        <v>54000</v>
      </c>
      <c r="V150" s="183"/>
      <c r="W150" s="385">
        <v>5</v>
      </c>
      <c r="X150" s="386">
        <f t="shared" si="81"/>
        <v>54000</v>
      </c>
      <c r="Y150" s="387">
        <f t="shared" si="82"/>
        <v>0</v>
      </c>
      <c r="Z150" s="387">
        <f t="shared" si="83"/>
        <v>0</v>
      </c>
    </row>
    <row r="151" spans="1:26" ht="15.75" thickBot="1">
      <c r="A151" s="153">
        <f t="shared" si="71"/>
        <v>6</v>
      </c>
      <c r="B151" s="151">
        <f t="shared" si="71"/>
        <v>44383</v>
      </c>
      <c r="C151" s="148">
        <f t="shared" si="72"/>
        <v>0</v>
      </c>
      <c r="D151" s="173">
        <f t="shared" si="73"/>
        <v>4</v>
      </c>
      <c r="E151" s="167">
        <f>'ENTRI PENDAPATAN'!D123</f>
        <v>8000</v>
      </c>
      <c r="F151" s="173">
        <f t="shared" si="74"/>
        <v>24</v>
      </c>
      <c r="G151" s="167">
        <f>'ENTRI PENDAPATAN'!E123</f>
        <v>36000</v>
      </c>
      <c r="H151" s="232">
        <f t="shared" si="75"/>
        <v>0</v>
      </c>
      <c r="I151" s="203"/>
      <c r="J151" s="202">
        <f t="shared" si="76"/>
        <v>12</v>
      </c>
      <c r="K151" s="181">
        <f>'ENTRI PENDAPATAN'!G123</f>
        <v>6000</v>
      </c>
      <c r="L151" s="216">
        <f t="shared" si="77"/>
        <v>0</v>
      </c>
      <c r="M151" s="217">
        <f>'ENTRI PENDAPATAN'!J123</f>
        <v>0</v>
      </c>
      <c r="N151" s="173">
        <f t="shared" si="78"/>
        <v>0</v>
      </c>
      <c r="O151" s="217">
        <f>'ENTRI PENDAPATAN'!H123</f>
        <v>0</v>
      </c>
      <c r="P151" s="173">
        <f t="shared" si="79"/>
        <v>0</v>
      </c>
      <c r="Q151" s="181">
        <f>'ENTRI PENDAPATAN'!I123</f>
        <v>0</v>
      </c>
      <c r="R151" s="181">
        <f>'ENTRI PENDAPATAN'!L123</f>
        <v>0</v>
      </c>
      <c r="S151" s="181">
        <f>'ENTRI PENDAPATAN'!M123</f>
        <v>0</v>
      </c>
      <c r="T151" s="181">
        <f>'ENTRI PENDAPATAN'!N123</f>
        <v>0</v>
      </c>
      <c r="U151" s="194">
        <f t="shared" si="80"/>
        <v>50000</v>
      </c>
      <c r="V151" s="183"/>
      <c r="W151" s="385">
        <v>6</v>
      </c>
      <c r="X151" s="386">
        <f t="shared" si="81"/>
        <v>50000</v>
      </c>
      <c r="Y151" s="387">
        <f t="shared" si="82"/>
        <v>0</v>
      </c>
      <c r="Z151" s="387">
        <f t="shared" si="83"/>
        <v>0</v>
      </c>
    </row>
    <row r="152" spans="1:26" ht="15.75" thickBot="1">
      <c r="A152" s="150">
        <f t="shared" si="71"/>
        <v>7</v>
      </c>
      <c r="B152" s="151">
        <f t="shared" si="71"/>
        <v>44384</v>
      </c>
      <c r="C152" s="148">
        <f t="shared" si="72"/>
        <v>0</v>
      </c>
      <c r="D152" s="173">
        <f t="shared" si="73"/>
        <v>3</v>
      </c>
      <c r="E152" s="167">
        <f>'ENTRI PENDAPATAN'!D124</f>
        <v>6000</v>
      </c>
      <c r="F152" s="173">
        <f t="shared" si="74"/>
        <v>24</v>
      </c>
      <c r="G152" s="167">
        <f>'ENTRI PENDAPATAN'!E124</f>
        <v>36000</v>
      </c>
      <c r="H152" s="232">
        <f t="shared" si="75"/>
        <v>0</v>
      </c>
      <c r="I152" s="203"/>
      <c r="J152" s="202">
        <f t="shared" si="76"/>
        <v>18</v>
      </c>
      <c r="K152" s="181">
        <f>'ENTRI PENDAPATAN'!G124</f>
        <v>9000</v>
      </c>
      <c r="L152" s="216">
        <f t="shared" si="77"/>
        <v>0</v>
      </c>
      <c r="M152" s="217">
        <f>'ENTRI PENDAPATAN'!J124</f>
        <v>0</v>
      </c>
      <c r="N152" s="173">
        <f t="shared" si="78"/>
        <v>0</v>
      </c>
      <c r="O152" s="217">
        <f>'ENTRI PENDAPATAN'!H124</f>
        <v>0</v>
      </c>
      <c r="P152" s="173">
        <f t="shared" si="79"/>
        <v>0</v>
      </c>
      <c r="Q152" s="181">
        <f>'ENTRI PENDAPATAN'!I124</f>
        <v>0</v>
      </c>
      <c r="R152" s="181">
        <f>'ENTRI PENDAPATAN'!L124</f>
        <v>0</v>
      </c>
      <c r="S152" s="181">
        <f>'ENTRI PENDAPATAN'!M124</f>
        <v>0</v>
      </c>
      <c r="T152" s="181">
        <f>'ENTRI PENDAPATAN'!N124</f>
        <v>0</v>
      </c>
      <c r="U152" s="194">
        <f t="shared" si="80"/>
        <v>51000</v>
      </c>
      <c r="V152" s="183"/>
      <c r="W152" s="385">
        <v>7</v>
      </c>
      <c r="X152" s="386">
        <f t="shared" si="81"/>
        <v>51000</v>
      </c>
      <c r="Y152" s="387">
        <f t="shared" si="82"/>
        <v>0</v>
      </c>
      <c r="Z152" s="387">
        <f t="shared" si="83"/>
        <v>0</v>
      </c>
    </row>
    <row r="153" spans="1:26" ht="15.75" thickBot="1">
      <c r="A153" s="153">
        <f t="shared" si="71"/>
        <v>8</v>
      </c>
      <c r="B153" s="151">
        <f t="shared" si="71"/>
        <v>44385</v>
      </c>
      <c r="C153" s="148">
        <f t="shared" si="72"/>
        <v>0</v>
      </c>
      <c r="D153" s="173">
        <f t="shared" si="73"/>
        <v>3</v>
      </c>
      <c r="E153" s="167">
        <f>'ENTRI PENDAPATAN'!D125</f>
        <v>6000</v>
      </c>
      <c r="F153" s="173">
        <f t="shared" si="74"/>
        <v>26</v>
      </c>
      <c r="G153" s="167">
        <f>'ENTRI PENDAPATAN'!E125</f>
        <v>39000</v>
      </c>
      <c r="H153" s="232">
        <f t="shared" si="75"/>
        <v>0</v>
      </c>
      <c r="I153" s="203"/>
      <c r="J153" s="202">
        <f t="shared" si="76"/>
        <v>12</v>
      </c>
      <c r="K153" s="181">
        <f>'ENTRI PENDAPATAN'!G125</f>
        <v>6000</v>
      </c>
      <c r="L153" s="216">
        <f t="shared" si="77"/>
        <v>0</v>
      </c>
      <c r="M153" s="217">
        <f>'ENTRI PENDAPATAN'!J125</f>
        <v>0</v>
      </c>
      <c r="N153" s="173">
        <f t="shared" si="78"/>
        <v>0</v>
      </c>
      <c r="O153" s="217">
        <f>'ENTRI PENDAPATAN'!H125</f>
        <v>0</v>
      </c>
      <c r="P153" s="173">
        <f t="shared" si="79"/>
        <v>0</v>
      </c>
      <c r="Q153" s="181">
        <f>'ENTRI PENDAPATAN'!I125</f>
        <v>0</v>
      </c>
      <c r="R153" s="181">
        <f>'ENTRI PENDAPATAN'!L125</f>
        <v>0</v>
      </c>
      <c r="S153" s="181">
        <f>'ENTRI PENDAPATAN'!M125</f>
        <v>0</v>
      </c>
      <c r="T153" s="181">
        <f>'ENTRI PENDAPATAN'!N125</f>
        <v>0</v>
      </c>
      <c r="U153" s="194">
        <f t="shared" si="80"/>
        <v>51000</v>
      </c>
      <c r="V153" s="183"/>
      <c r="W153" s="385">
        <v>8</v>
      </c>
      <c r="X153" s="386">
        <f t="shared" si="81"/>
        <v>51000</v>
      </c>
      <c r="Y153" s="387">
        <f t="shared" si="82"/>
        <v>0</v>
      </c>
      <c r="Z153" s="387">
        <f t="shared" si="83"/>
        <v>0</v>
      </c>
    </row>
    <row r="154" spans="1:26" ht="15.75" thickBot="1">
      <c r="A154" s="150">
        <f t="shared" si="71"/>
        <v>9</v>
      </c>
      <c r="B154" s="151">
        <f t="shared" si="71"/>
        <v>44386</v>
      </c>
      <c r="C154" s="148">
        <f t="shared" si="72"/>
        <v>0</v>
      </c>
      <c r="D154" s="173">
        <f t="shared" si="73"/>
        <v>3</v>
      </c>
      <c r="E154" s="167">
        <f>'ENTRI PENDAPATAN'!D126</f>
        <v>6000</v>
      </c>
      <c r="F154" s="173">
        <f t="shared" si="74"/>
        <v>18</v>
      </c>
      <c r="G154" s="167">
        <f>'ENTRI PENDAPATAN'!E126</f>
        <v>27000</v>
      </c>
      <c r="H154" s="232">
        <f t="shared" si="75"/>
        <v>0</v>
      </c>
      <c r="I154" s="203"/>
      <c r="J154" s="202">
        <f t="shared" si="76"/>
        <v>12</v>
      </c>
      <c r="K154" s="181">
        <f>'ENTRI PENDAPATAN'!G126</f>
        <v>6000</v>
      </c>
      <c r="L154" s="216">
        <f t="shared" si="77"/>
        <v>0</v>
      </c>
      <c r="M154" s="217">
        <f>'ENTRI PENDAPATAN'!J126</f>
        <v>0</v>
      </c>
      <c r="N154" s="173">
        <f t="shared" si="78"/>
        <v>0</v>
      </c>
      <c r="O154" s="217">
        <f>'ENTRI PENDAPATAN'!H126</f>
        <v>0</v>
      </c>
      <c r="P154" s="173">
        <f t="shared" si="79"/>
        <v>0</v>
      </c>
      <c r="Q154" s="181">
        <f>'ENTRI PENDAPATAN'!I126</f>
        <v>0</v>
      </c>
      <c r="R154" s="181">
        <f>'ENTRI PENDAPATAN'!L126</f>
        <v>0</v>
      </c>
      <c r="S154" s="181">
        <f>'ENTRI PENDAPATAN'!M126</f>
        <v>0</v>
      </c>
      <c r="T154" s="181">
        <f>'ENTRI PENDAPATAN'!N126</f>
        <v>0</v>
      </c>
      <c r="U154" s="194">
        <f t="shared" si="80"/>
        <v>39000</v>
      </c>
      <c r="V154" s="183"/>
      <c r="W154" s="385">
        <v>9</v>
      </c>
      <c r="X154" s="386">
        <f t="shared" si="81"/>
        <v>39000</v>
      </c>
      <c r="Y154" s="387">
        <f t="shared" si="82"/>
        <v>0</v>
      </c>
      <c r="Z154" s="387">
        <f t="shared" si="83"/>
        <v>0</v>
      </c>
    </row>
    <row r="155" spans="1:26" ht="15.75" thickBot="1">
      <c r="A155" s="153">
        <f t="shared" si="71"/>
        <v>10</v>
      </c>
      <c r="B155" s="151">
        <f t="shared" si="71"/>
        <v>44387</v>
      </c>
      <c r="C155" s="148">
        <f t="shared" si="72"/>
        <v>0</v>
      </c>
      <c r="D155" s="173">
        <f t="shared" si="73"/>
        <v>3</v>
      </c>
      <c r="E155" s="167">
        <f>'ENTRI PENDAPATAN'!D127</f>
        <v>6000</v>
      </c>
      <c r="F155" s="173">
        <f t="shared" si="74"/>
        <v>20</v>
      </c>
      <c r="G155" s="167">
        <f>'ENTRI PENDAPATAN'!E127</f>
        <v>30000</v>
      </c>
      <c r="H155" s="232">
        <f t="shared" si="75"/>
        <v>0</v>
      </c>
      <c r="I155" s="203"/>
      <c r="J155" s="202">
        <f t="shared" si="76"/>
        <v>12</v>
      </c>
      <c r="K155" s="181">
        <f>'ENTRI PENDAPATAN'!G127</f>
        <v>6000</v>
      </c>
      <c r="L155" s="216">
        <f t="shared" si="77"/>
        <v>0</v>
      </c>
      <c r="M155" s="217">
        <f>'ENTRI PENDAPATAN'!J127</f>
        <v>0</v>
      </c>
      <c r="N155" s="173">
        <f t="shared" si="78"/>
        <v>0</v>
      </c>
      <c r="O155" s="217">
        <f>'ENTRI PENDAPATAN'!H127</f>
        <v>0</v>
      </c>
      <c r="P155" s="173">
        <f t="shared" si="79"/>
        <v>0</v>
      </c>
      <c r="Q155" s="181">
        <f>'ENTRI PENDAPATAN'!I127</f>
        <v>0</v>
      </c>
      <c r="R155" s="181">
        <f>'ENTRI PENDAPATAN'!L127</f>
        <v>0</v>
      </c>
      <c r="S155" s="181">
        <f>'ENTRI PENDAPATAN'!M127</f>
        <v>0</v>
      </c>
      <c r="T155" s="181">
        <f>'ENTRI PENDAPATAN'!N127</f>
        <v>0</v>
      </c>
      <c r="U155" s="194">
        <f t="shared" si="80"/>
        <v>42000</v>
      </c>
      <c r="V155" s="183"/>
      <c r="W155" s="385">
        <v>10</v>
      </c>
      <c r="X155" s="386">
        <f t="shared" si="81"/>
        <v>42000</v>
      </c>
      <c r="Y155" s="387">
        <f t="shared" si="82"/>
        <v>0</v>
      </c>
      <c r="Z155" s="387">
        <f t="shared" si="83"/>
        <v>0</v>
      </c>
    </row>
    <row r="156" spans="1:26" ht="15.75" thickBot="1">
      <c r="A156" s="150">
        <f t="shared" si="71"/>
        <v>11</v>
      </c>
      <c r="B156" s="151">
        <f t="shared" si="71"/>
        <v>44388</v>
      </c>
      <c r="C156" s="148">
        <f t="shared" si="72"/>
        <v>0</v>
      </c>
      <c r="D156" s="173">
        <f t="shared" si="73"/>
        <v>3</v>
      </c>
      <c r="E156" s="167">
        <f>'ENTRI PENDAPATAN'!D128</f>
        <v>6000</v>
      </c>
      <c r="F156" s="173">
        <f t="shared" si="74"/>
        <v>8</v>
      </c>
      <c r="G156" s="167">
        <f>'ENTRI PENDAPATAN'!E128</f>
        <v>12000</v>
      </c>
      <c r="H156" s="232">
        <f t="shared" si="75"/>
        <v>0</v>
      </c>
      <c r="I156" s="203"/>
      <c r="J156" s="202">
        <f t="shared" si="76"/>
        <v>12</v>
      </c>
      <c r="K156" s="181">
        <f>'ENTRI PENDAPATAN'!G128</f>
        <v>6000</v>
      </c>
      <c r="L156" s="216">
        <f t="shared" si="77"/>
        <v>0</v>
      </c>
      <c r="M156" s="217">
        <f>'ENTRI PENDAPATAN'!J128</f>
        <v>0</v>
      </c>
      <c r="N156" s="173">
        <f t="shared" si="78"/>
        <v>0</v>
      </c>
      <c r="O156" s="217">
        <f>'ENTRI PENDAPATAN'!H128</f>
        <v>0</v>
      </c>
      <c r="P156" s="173">
        <f t="shared" si="79"/>
        <v>0</v>
      </c>
      <c r="Q156" s="181">
        <f>'ENTRI PENDAPATAN'!I128</f>
        <v>0</v>
      </c>
      <c r="R156" s="181">
        <f>'ENTRI PENDAPATAN'!L128</f>
        <v>0</v>
      </c>
      <c r="S156" s="181">
        <f>'ENTRI PENDAPATAN'!M128</f>
        <v>0</v>
      </c>
      <c r="T156" s="181">
        <f>'ENTRI PENDAPATAN'!N128</f>
        <v>0</v>
      </c>
      <c r="U156" s="194">
        <f t="shared" si="80"/>
        <v>24000</v>
      </c>
      <c r="V156" s="183"/>
      <c r="W156" s="385">
        <v>11</v>
      </c>
      <c r="X156" s="386">
        <f t="shared" si="81"/>
        <v>24000</v>
      </c>
      <c r="Y156" s="387">
        <f t="shared" si="82"/>
        <v>0</v>
      </c>
      <c r="Z156" s="387">
        <f t="shared" si="83"/>
        <v>0</v>
      </c>
    </row>
    <row r="157" spans="1:26" ht="15.75" thickBot="1">
      <c r="A157" s="153">
        <f t="shared" si="71"/>
        <v>12</v>
      </c>
      <c r="B157" s="151">
        <f t="shared" si="71"/>
        <v>44389</v>
      </c>
      <c r="C157" s="148">
        <f t="shared" si="72"/>
        <v>0</v>
      </c>
      <c r="D157" s="173">
        <f t="shared" si="73"/>
        <v>3</v>
      </c>
      <c r="E157" s="167">
        <f>'ENTRI PENDAPATAN'!D129</f>
        <v>6000</v>
      </c>
      <c r="F157" s="173">
        <f t="shared" si="74"/>
        <v>16</v>
      </c>
      <c r="G157" s="167">
        <f>'ENTRI PENDAPATAN'!E129</f>
        <v>24000</v>
      </c>
      <c r="H157" s="232">
        <f t="shared" si="75"/>
        <v>0</v>
      </c>
      <c r="I157" s="203"/>
      <c r="J157" s="202">
        <f t="shared" si="76"/>
        <v>12</v>
      </c>
      <c r="K157" s="181">
        <f>'ENTRI PENDAPATAN'!G129</f>
        <v>6000</v>
      </c>
      <c r="L157" s="216">
        <f t="shared" si="77"/>
        <v>0</v>
      </c>
      <c r="M157" s="217">
        <f>'ENTRI PENDAPATAN'!J129</f>
        <v>0</v>
      </c>
      <c r="N157" s="173">
        <f t="shared" si="78"/>
        <v>0</v>
      </c>
      <c r="O157" s="217">
        <f>'ENTRI PENDAPATAN'!H129</f>
        <v>0</v>
      </c>
      <c r="P157" s="173">
        <f t="shared" si="79"/>
        <v>0</v>
      </c>
      <c r="Q157" s="181">
        <f>'ENTRI PENDAPATAN'!I129</f>
        <v>0</v>
      </c>
      <c r="R157" s="181">
        <f>'ENTRI PENDAPATAN'!L129</f>
        <v>0</v>
      </c>
      <c r="S157" s="181">
        <f>'ENTRI PENDAPATAN'!M129</f>
        <v>0</v>
      </c>
      <c r="T157" s="181">
        <f>'ENTRI PENDAPATAN'!N129</f>
        <v>0</v>
      </c>
      <c r="U157" s="194">
        <f t="shared" si="80"/>
        <v>36000</v>
      </c>
      <c r="V157" s="183"/>
      <c r="W157" s="385">
        <v>12</v>
      </c>
      <c r="X157" s="386">
        <f t="shared" si="81"/>
        <v>36000</v>
      </c>
      <c r="Y157" s="387">
        <f t="shared" si="82"/>
        <v>0</v>
      </c>
      <c r="Z157" s="387">
        <f t="shared" si="83"/>
        <v>0</v>
      </c>
    </row>
    <row r="158" spans="1:26" ht="15.75" thickBot="1">
      <c r="A158" s="150">
        <f t="shared" si="71"/>
        <v>13</v>
      </c>
      <c r="B158" s="151">
        <f t="shared" si="71"/>
        <v>44390</v>
      </c>
      <c r="C158" s="148">
        <f t="shared" si="72"/>
        <v>0</v>
      </c>
      <c r="D158" s="173">
        <f t="shared" si="73"/>
        <v>3</v>
      </c>
      <c r="E158" s="167">
        <f>'ENTRI PENDAPATAN'!D130</f>
        <v>6000</v>
      </c>
      <c r="F158" s="173">
        <f t="shared" si="74"/>
        <v>20</v>
      </c>
      <c r="G158" s="167">
        <f>'ENTRI PENDAPATAN'!E130</f>
        <v>30000</v>
      </c>
      <c r="H158" s="232">
        <f t="shared" si="75"/>
        <v>0</v>
      </c>
      <c r="I158" s="203"/>
      <c r="J158" s="202">
        <f t="shared" si="76"/>
        <v>12</v>
      </c>
      <c r="K158" s="181">
        <f>'ENTRI PENDAPATAN'!G130</f>
        <v>6000</v>
      </c>
      <c r="L158" s="216">
        <f t="shared" si="77"/>
        <v>0</v>
      </c>
      <c r="M158" s="217">
        <f>'ENTRI PENDAPATAN'!J130</f>
        <v>0</v>
      </c>
      <c r="N158" s="173">
        <f t="shared" si="78"/>
        <v>0</v>
      </c>
      <c r="O158" s="217">
        <f>'ENTRI PENDAPATAN'!H130</f>
        <v>0</v>
      </c>
      <c r="P158" s="173">
        <f t="shared" si="79"/>
        <v>0</v>
      </c>
      <c r="Q158" s="181">
        <f>'ENTRI PENDAPATAN'!I130</f>
        <v>0</v>
      </c>
      <c r="R158" s="181">
        <f>'ENTRI PENDAPATAN'!L130</f>
        <v>0</v>
      </c>
      <c r="S158" s="181">
        <f>'ENTRI PENDAPATAN'!M130</f>
        <v>0</v>
      </c>
      <c r="T158" s="181">
        <f>'ENTRI PENDAPATAN'!N130</f>
        <v>0</v>
      </c>
      <c r="U158" s="194">
        <f t="shared" si="80"/>
        <v>42000</v>
      </c>
      <c r="V158" s="183"/>
      <c r="W158" s="385">
        <v>13</v>
      </c>
      <c r="X158" s="386">
        <f t="shared" si="81"/>
        <v>42000</v>
      </c>
      <c r="Y158" s="387">
        <f t="shared" si="82"/>
        <v>0</v>
      </c>
      <c r="Z158" s="387">
        <f t="shared" si="83"/>
        <v>0</v>
      </c>
    </row>
    <row r="159" spans="1:26" ht="15.75" thickBot="1">
      <c r="A159" s="153">
        <f t="shared" si="71"/>
        <v>14</v>
      </c>
      <c r="B159" s="151">
        <f t="shared" si="71"/>
        <v>44391</v>
      </c>
      <c r="C159" s="148">
        <f t="shared" si="72"/>
        <v>0</v>
      </c>
      <c r="D159" s="173">
        <f t="shared" si="73"/>
        <v>3</v>
      </c>
      <c r="E159" s="167">
        <f>'ENTRI PENDAPATAN'!D131</f>
        <v>6000</v>
      </c>
      <c r="F159" s="173">
        <f t="shared" si="74"/>
        <v>22</v>
      </c>
      <c r="G159" s="167">
        <f>'ENTRI PENDAPATAN'!E131</f>
        <v>33000</v>
      </c>
      <c r="H159" s="232">
        <f t="shared" si="75"/>
        <v>0</v>
      </c>
      <c r="I159" s="203"/>
      <c r="J159" s="202">
        <f t="shared" si="76"/>
        <v>12</v>
      </c>
      <c r="K159" s="181">
        <f>'ENTRI PENDAPATAN'!G131</f>
        <v>6000</v>
      </c>
      <c r="L159" s="216">
        <f t="shared" si="77"/>
        <v>0</v>
      </c>
      <c r="M159" s="217">
        <f>'ENTRI PENDAPATAN'!J131</f>
        <v>0</v>
      </c>
      <c r="N159" s="173">
        <f t="shared" si="78"/>
        <v>0</v>
      </c>
      <c r="O159" s="217">
        <f>'ENTRI PENDAPATAN'!H131</f>
        <v>0</v>
      </c>
      <c r="P159" s="173">
        <f t="shared" si="79"/>
        <v>0</v>
      </c>
      <c r="Q159" s="181">
        <f>'ENTRI PENDAPATAN'!I131</f>
        <v>0</v>
      </c>
      <c r="R159" s="181">
        <f>'ENTRI PENDAPATAN'!L131</f>
        <v>0</v>
      </c>
      <c r="S159" s="181">
        <f>'ENTRI PENDAPATAN'!M131</f>
        <v>0</v>
      </c>
      <c r="T159" s="181">
        <f>'ENTRI PENDAPATAN'!N131</f>
        <v>0</v>
      </c>
      <c r="U159" s="194">
        <f t="shared" si="80"/>
        <v>45000</v>
      </c>
      <c r="V159" s="183"/>
      <c r="W159" s="385">
        <v>14</v>
      </c>
      <c r="X159" s="386">
        <f t="shared" si="81"/>
        <v>45000</v>
      </c>
      <c r="Y159" s="387">
        <f t="shared" si="82"/>
        <v>0</v>
      </c>
      <c r="Z159" s="387">
        <f t="shared" si="83"/>
        <v>0</v>
      </c>
    </row>
    <row r="160" spans="1:26" ht="15.75" thickBot="1">
      <c r="A160" s="150">
        <f t="shared" si="71"/>
        <v>15</v>
      </c>
      <c r="B160" s="151">
        <f t="shared" si="71"/>
        <v>44392</v>
      </c>
      <c r="C160" s="148">
        <f t="shared" si="72"/>
        <v>0</v>
      </c>
      <c r="D160" s="173">
        <f t="shared" si="73"/>
        <v>3</v>
      </c>
      <c r="E160" s="167">
        <f>'ENTRI PENDAPATAN'!D132</f>
        <v>6000</v>
      </c>
      <c r="F160" s="173">
        <f t="shared" si="74"/>
        <v>14</v>
      </c>
      <c r="G160" s="167">
        <f>'ENTRI PENDAPATAN'!E132</f>
        <v>21000</v>
      </c>
      <c r="H160" s="232">
        <f t="shared" si="75"/>
        <v>0</v>
      </c>
      <c r="I160" s="203"/>
      <c r="J160" s="202">
        <f t="shared" si="76"/>
        <v>12</v>
      </c>
      <c r="K160" s="181">
        <f>'ENTRI PENDAPATAN'!G132</f>
        <v>6000</v>
      </c>
      <c r="L160" s="216">
        <f t="shared" si="77"/>
        <v>0</v>
      </c>
      <c r="M160" s="217">
        <f>'ENTRI PENDAPATAN'!J132</f>
        <v>0</v>
      </c>
      <c r="N160" s="173">
        <f t="shared" si="78"/>
        <v>0</v>
      </c>
      <c r="O160" s="217">
        <f>'ENTRI PENDAPATAN'!H132</f>
        <v>0</v>
      </c>
      <c r="P160" s="173">
        <f t="shared" si="79"/>
        <v>0</v>
      </c>
      <c r="Q160" s="181">
        <f>'ENTRI PENDAPATAN'!I132</f>
        <v>0</v>
      </c>
      <c r="R160" s="181">
        <f>'ENTRI PENDAPATAN'!L132</f>
        <v>0</v>
      </c>
      <c r="S160" s="181">
        <f>'ENTRI PENDAPATAN'!M132</f>
        <v>0</v>
      </c>
      <c r="T160" s="181">
        <f>'ENTRI PENDAPATAN'!N132</f>
        <v>0</v>
      </c>
      <c r="U160" s="194">
        <f t="shared" si="80"/>
        <v>33000</v>
      </c>
      <c r="V160" s="183"/>
      <c r="W160" s="385">
        <v>15</v>
      </c>
      <c r="X160" s="386">
        <f t="shared" si="81"/>
        <v>33000</v>
      </c>
      <c r="Y160" s="387">
        <f t="shared" si="82"/>
        <v>0</v>
      </c>
      <c r="Z160" s="387">
        <f t="shared" si="83"/>
        <v>0</v>
      </c>
    </row>
    <row r="161" spans="1:46" ht="15.75" thickBot="1">
      <c r="A161" s="153">
        <f t="shared" si="71"/>
        <v>16</v>
      </c>
      <c r="B161" s="151">
        <f t="shared" si="71"/>
        <v>44393</v>
      </c>
      <c r="C161" s="148">
        <f t="shared" si="72"/>
        <v>0</v>
      </c>
      <c r="D161" s="173">
        <f t="shared" si="73"/>
        <v>3</v>
      </c>
      <c r="E161" s="167">
        <f>'ENTRI PENDAPATAN'!D133</f>
        <v>6000</v>
      </c>
      <c r="F161" s="173">
        <f t="shared" si="74"/>
        <v>20</v>
      </c>
      <c r="G161" s="167">
        <f>'ENTRI PENDAPATAN'!E133</f>
        <v>30000</v>
      </c>
      <c r="H161" s="232">
        <f t="shared" si="75"/>
        <v>0</v>
      </c>
      <c r="I161" s="203"/>
      <c r="J161" s="202">
        <f t="shared" si="76"/>
        <v>12</v>
      </c>
      <c r="K161" s="181">
        <f>'ENTRI PENDAPATAN'!G133</f>
        <v>6000</v>
      </c>
      <c r="L161" s="216">
        <f t="shared" si="77"/>
        <v>0</v>
      </c>
      <c r="M161" s="217">
        <f>'ENTRI PENDAPATAN'!J133</f>
        <v>0</v>
      </c>
      <c r="N161" s="173">
        <f t="shared" si="78"/>
        <v>0</v>
      </c>
      <c r="O161" s="217">
        <f>'ENTRI PENDAPATAN'!H133</f>
        <v>0</v>
      </c>
      <c r="P161" s="173">
        <f t="shared" si="79"/>
        <v>0</v>
      </c>
      <c r="Q161" s="181">
        <f>'ENTRI PENDAPATAN'!I133</f>
        <v>0</v>
      </c>
      <c r="R161" s="181">
        <f>'ENTRI PENDAPATAN'!L133</f>
        <v>0</v>
      </c>
      <c r="S161" s="181">
        <f>'ENTRI PENDAPATAN'!M133</f>
        <v>0</v>
      </c>
      <c r="T161" s="181">
        <f>'ENTRI PENDAPATAN'!N133</f>
        <v>0</v>
      </c>
      <c r="U161" s="194">
        <f t="shared" si="80"/>
        <v>42000</v>
      </c>
      <c r="V161" s="183"/>
      <c r="W161" s="385">
        <v>16</v>
      </c>
      <c r="X161" s="386">
        <f t="shared" si="81"/>
        <v>42000</v>
      </c>
      <c r="Y161" s="387">
        <f t="shared" si="82"/>
        <v>0</v>
      </c>
      <c r="Z161" s="387">
        <f t="shared" si="83"/>
        <v>0</v>
      </c>
    </row>
    <row r="162" spans="1:46" ht="15.75" thickBot="1">
      <c r="A162" s="150">
        <f t="shared" si="71"/>
        <v>17</v>
      </c>
      <c r="B162" s="151">
        <f t="shared" si="71"/>
        <v>44394</v>
      </c>
      <c r="C162" s="148">
        <f t="shared" si="72"/>
        <v>0</v>
      </c>
      <c r="D162" s="173">
        <f t="shared" si="73"/>
        <v>3</v>
      </c>
      <c r="E162" s="167">
        <f>'ENTRI PENDAPATAN'!D134</f>
        <v>6000</v>
      </c>
      <c r="F162" s="173">
        <f t="shared" si="74"/>
        <v>16</v>
      </c>
      <c r="G162" s="167">
        <f>'ENTRI PENDAPATAN'!E134</f>
        <v>24000</v>
      </c>
      <c r="H162" s="232">
        <f t="shared" si="75"/>
        <v>0</v>
      </c>
      <c r="I162" s="203"/>
      <c r="J162" s="202">
        <f t="shared" si="76"/>
        <v>12</v>
      </c>
      <c r="K162" s="181">
        <f>'ENTRI PENDAPATAN'!G134</f>
        <v>6000</v>
      </c>
      <c r="L162" s="216">
        <f t="shared" si="77"/>
        <v>0</v>
      </c>
      <c r="M162" s="217">
        <f>'ENTRI PENDAPATAN'!J134</f>
        <v>0</v>
      </c>
      <c r="N162" s="173">
        <f t="shared" si="78"/>
        <v>0</v>
      </c>
      <c r="O162" s="217">
        <f>'ENTRI PENDAPATAN'!H134</f>
        <v>0</v>
      </c>
      <c r="P162" s="173">
        <f t="shared" si="79"/>
        <v>0</v>
      </c>
      <c r="Q162" s="181">
        <f>'ENTRI PENDAPATAN'!I134</f>
        <v>0</v>
      </c>
      <c r="R162" s="181">
        <f>'ENTRI PENDAPATAN'!L134</f>
        <v>0</v>
      </c>
      <c r="S162" s="181">
        <f>'ENTRI PENDAPATAN'!M134</f>
        <v>0</v>
      </c>
      <c r="T162" s="181">
        <f>'ENTRI PENDAPATAN'!N134</f>
        <v>0</v>
      </c>
      <c r="U162" s="194">
        <f t="shared" si="80"/>
        <v>36000</v>
      </c>
      <c r="V162" s="183"/>
      <c r="W162" s="385">
        <v>17</v>
      </c>
      <c r="X162" s="386">
        <f t="shared" si="81"/>
        <v>36000</v>
      </c>
      <c r="Y162" s="387">
        <f t="shared" si="82"/>
        <v>0</v>
      </c>
      <c r="Z162" s="387">
        <f t="shared" si="83"/>
        <v>0</v>
      </c>
    </row>
    <row r="163" spans="1:46" ht="15.75" thickBot="1">
      <c r="A163" s="153">
        <f t="shared" si="71"/>
        <v>18</v>
      </c>
      <c r="B163" s="151">
        <f t="shared" si="71"/>
        <v>44395</v>
      </c>
      <c r="C163" s="148">
        <f t="shared" si="72"/>
        <v>0</v>
      </c>
      <c r="D163" s="173">
        <f t="shared" si="73"/>
        <v>3</v>
      </c>
      <c r="E163" s="167">
        <f>'ENTRI PENDAPATAN'!D135</f>
        <v>6000</v>
      </c>
      <c r="F163" s="173">
        <f t="shared" si="74"/>
        <v>18</v>
      </c>
      <c r="G163" s="167">
        <f>'ENTRI PENDAPATAN'!E135</f>
        <v>27000</v>
      </c>
      <c r="H163" s="232">
        <f t="shared" si="75"/>
        <v>0</v>
      </c>
      <c r="I163" s="203"/>
      <c r="J163" s="202">
        <f t="shared" si="76"/>
        <v>18</v>
      </c>
      <c r="K163" s="181">
        <f>'ENTRI PENDAPATAN'!G135</f>
        <v>9000</v>
      </c>
      <c r="L163" s="216">
        <f t="shared" si="77"/>
        <v>0</v>
      </c>
      <c r="M163" s="217">
        <f>'ENTRI PENDAPATAN'!J135</f>
        <v>0</v>
      </c>
      <c r="N163" s="173">
        <f t="shared" si="78"/>
        <v>0</v>
      </c>
      <c r="O163" s="217">
        <f>'ENTRI PENDAPATAN'!H135</f>
        <v>0</v>
      </c>
      <c r="P163" s="173">
        <f t="shared" si="79"/>
        <v>0</v>
      </c>
      <c r="Q163" s="181">
        <f>'ENTRI PENDAPATAN'!I135</f>
        <v>0</v>
      </c>
      <c r="R163" s="181">
        <f>'ENTRI PENDAPATAN'!L135</f>
        <v>0</v>
      </c>
      <c r="S163" s="181">
        <f>'ENTRI PENDAPATAN'!M135</f>
        <v>0</v>
      </c>
      <c r="T163" s="181">
        <f>'ENTRI PENDAPATAN'!N135</f>
        <v>0</v>
      </c>
      <c r="U163" s="194">
        <f t="shared" si="80"/>
        <v>42000</v>
      </c>
      <c r="V163" s="183"/>
      <c r="W163" s="385">
        <v>18</v>
      </c>
      <c r="X163" s="386">
        <f t="shared" si="81"/>
        <v>42000</v>
      </c>
      <c r="Y163" s="387">
        <f t="shared" si="82"/>
        <v>0</v>
      </c>
      <c r="Z163" s="387">
        <f t="shared" si="83"/>
        <v>0</v>
      </c>
    </row>
    <row r="164" spans="1:46" s="141" customFormat="1" ht="15.75" thickBot="1">
      <c r="A164" s="150">
        <f t="shared" si="71"/>
        <v>19</v>
      </c>
      <c r="B164" s="151">
        <f t="shared" si="71"/>
        <v>44396</v>
      </c>
      <c r="C164" s="148">
        <f t="shared" si="72"/>
        <v>0</v>
      </c>
      <c r="D164" s="173">
        <f t="shared" si="73"/>
        <v>4</v>
      </c>
      <c r="E164" s="167">
        <f>'ENTRI PENDAPATAN'!D136</f>
        <v>8000</v>
      </c>
      <c r="F164" s="173">
        <f t="shared" si="74"/>
        <v>12</v>
      </c>
      <c r="G164" s="167">
        <f>'ENTRI PENDAPATAN'!E136</f>
        <v>18000</v>
      </c>
      <c r="H164" s="232">
        <f t="shared" si="75"/>
        <v>0</v>
      </c>
      <c r="I164" s="203"/>
      <c r="J164" s="202">
        <f t="shared" si="76"/>
        <v>12</v>
      </c>
      <c r="K164" s="181">
        <f>'ENTRI PENDAPATAN'!G136</f>
        <v>6000</v>
      </c>
      <c r="L164" s="216">
        <f t="shared" si="77"/>
        <v>0</v>
      </c>
      <c r="M164" s="217">
        <f>'ENTRI PENDAPATAN'!J136</f>
        <v>0</v>
      </c>
      <c r="N164" s="173">
        <f t="shared" si="78"/>
        <v>0</v>
      </c>
      <c r="O164" s="217">
        <f>'ENTRI PENDAPATAN'!H136</f>
        <v>0</v>
      </c>
      <c r="P164" s="173">
        <f t="shared" si="79"/>
        <v>0</v>
      </c>
      <c r="Q164" s="181">
        <f>'ENTRI PENDAPATAN'!I136</f>
        <v>0</v>
      </c>
      <c r="R164" s="181">
        <f>'ENTRI PENDAPATAN'!L136</f>
        <v>0</v>
      </c>
      <c r="S164" s="181">
        <f>'ENTRI PENDAPATAN'!M136</f>
        <v>0</v>
      </c>
      <c r="T164" s="181">
        <f>'ENTRI PENDAPATAN'!N136</f>
        <v>0</v>
      </c>
      <c r="U164" s="194">
        <f t="shared" si="80"/>
        <v>32000</v>
      </c>
      <c r="V164" s="183"/>
      <c r="W164" s="385">
        <v>19</v>
      </c>
      <c r="X164" s="386">
        <f t="shared" si="81"/>
        <v>32000</v>
      </c>
      <c r="Y164" s="387">
        <f t="shared" si="82"/>
        <v>0</v>
      </c>
      <c r="Z164" s="387">
        <f t="shared" si="83"/>
        <v>0</v>
      </c>
      <c r="AA164" s="385"/>
      <c r="AB164" s="385"/>
      <c r="AC164" s="385"/>
      <c r="AD164" s="385"/>
      <c r="AE164" s="385"/>
      <c r="AF164" s="385"/>
      <c r="AG164" s="385"/>
      <c r="AH164" s="385"/>
      <c r="AI164" s="385"/>
      <c r="AJ164" s="388"/>
      <c r="AK164" s="388"/>
      <c r="AL164" s="388"/>
      <c r="AM164" s="388"/>
      <c r="AN164" s="388"/>
      <c r="AO164" s="388"/>
      <c r="AP164" s="388"/>
      <c r="AQ164" s="388"/>
      <c r="AR164" s="388"/>
      <c r="AS164" s="388"/>
      <c r="AT164" s="388"/>
    </row>
    <row r="165" spans="1:46">
      <c r="A165" s="204">
        <f t="shared" si="71"/>
        <v>20</v>
      </c>
      <c r="B165" s="205">
        <f t="shared" si="71"/>
        <v>44397</v>
      </c>
      <c r="C165" s="149">
        <f t="shared" si="72"/>
        <v>0</v>
      </c>
      <c r="D165" s="206">
        <f t="shared" si="73"/>
        <v>3</v>
      </c>
      <c r="E165" s="167">
        <f>'ENTRI PENDAPATAN'!D137</f>
        <v>6000</v>
      </c>
      <c r="F165" s="206">
        <f t="shared" si="74"/>
        <v>2</v>
      </c>
      <c r="G165" s="167">
        <f>'ENTRI PENDAPATAN'!E137</f>
        <v>3000</v>
      </c>
      <c r="H165" s="233">
        <f t="shared" si="75"/>
        <v>0</v>
      </c>
      <c r="I165" s="207"/>
      <c r="J165" s="208">
        <f t="shared" si="76"/>
        <v>0</v>
      </c>
      <c r="K165" s="181">
        <f>'ENTRI PENDAPATAN'!G137</f>
        <v>0</v>
      </c>
      <c r="L165" s="219">
        <f t="shared" si="77"/>
        <v>0</v>
      </c>
      <c r="M165" s="217">
        <f>'ENTRI PENDAPATAN'!J137</f>
        <v>0</v>
      </c>
      <c r="N165" s="173">
        <f t="shared" si="78"/>
        <v>0</v>
      </c>
      <c r="O165" s="217">
        <f>'ENTRI PENDAPATAN'!H137</f>
        <v>0</v>
      </c>
      <c r="P165" s="206">
        <f t="shared" si="79"/>
        <v>0</v>
      </c>
      <c r="Q165" s="181">
        <f>'ENTRI PENDAPATAN'!I137</f>
        <v>0</v>
      </c>
      <c r="R165" s="181">
        <f>'ENTRI PENDAPATAN'!L137</f>
        <v>0</v>
      </c>
      <c r="S165" s="181">
        <f>'ENTRI PENDAPATAN'!M137</f>
        <v>0</v>
      </c>
      <c r="T165" s="181">
        <f>'ENTRI PENDAPATAN'!N137</f>
        <v>0</v>
      </c>
      <c r="U165" s="228">
        <f t="shared" si="80"/>
        <v>9000</v>
      </c>
      <c r="V165" s="183"/>
      <c r="W165" s="385">
        <v>20</v>
      </c>
      <c r="X165" s="386">
        <f t="shared" si="81"/>
        <v>9000</v>
      </c>
      <c r="Y165" s="387">
        <f t="shared" si="82"/>
        <v>0</v>
      </c>
      <c r="Z165" s="387">
        <f t="shared" si="83"/>
        <v>0</v>
      </c>
    </row>
    <row r="166" spans="1:46" ht="15.75" thickBot="1">
      <c r="A166" s="209">
        <f t="shared" si="71"/>
        <v>21</v>
      </c>
      <c r="B166" s="147">
        <f t="shared" si="71"/>
        <v>44398</v>
      </c>
      <c r="C166" s="142">
        <f t="shared" si="72"/>
        <v>0</v>
      </c>
      <c r="D166" s="210">
        <f t="shared" si="73"/>
        <v>3</v>
      </c>
      <c r="E166" s="167">
        <f>'ENTRI PENDAPATAN'!D138</f>
        <v>6000</v>
      </c>
      <c r="F166" s="210">
        <f t="shared" si="74"/>
        <v>8</v>
      </c>
      <c r="G166" s="167">
        <f>'ENTRI PENDAPATAN'!E138</f>
        <v>12000</v>
      </c>
      <c r="H166" s="234">
        <f t="shared" si="75"/>
        <v>0</v>
      </c>
      <c r="I166" s="211"/>
      <c r="J166" s="212">
        <f t="shared" si="76"/>
        <v>12</v>
      </c>
      <c r="K166" s="181">
        <f>'ENTRI PENDAPATAN'!G138</f>
        <v>6000</v>
      </c>
      <c r="L166" s="221">
        <f t="shared" si="77"/>
        <v>0</v>
      </c>
      <c r="M166" s="217">
        <f>'ENTRI PENDAPATAN'!J138</f>
        <v>0</v>
      </c>
      <c r="N166" s="173">
        <f t="shared" si="78"/>
        <v>0</v>
      </c>
      <c r="O166" s="217">
        <f>'ENTRI PENDAPATAN'!H138</f>
        <v>0</v>
      </c>
      <c r="P166" s="210">
        <f t="shared" si="79"/>
        <v>0</v>
      </c>
      <c r="Q166" s="181">
        <f>'ENTRI PENDAPATAN'!I138</f>
        <v>0</v>
      </c>
      <c r="R166" s="181">
        <f>'ENTRI PENDAPATAN'!L138</f>
        <v>0</v>
      </c>
      <c r="S166" s="181">
        <f>'ENTRI PENDAPATAN'!M138</f>
        <v>0</v>
      </c>
      <c r="T166" s="181">
        <f>'ENTRI PENDAPATAN'!N138</f>
        <v>0</v>
      </c>
      <c r="U166" s="230">
        <f t="shared" si="80"/>
        <v>24000</v>
      </c>
      <c r="V166" s="183"/>
      <c r="W166" s="385">
        <v>21</v>
      </c>
      <c r="X166" s="386">
        <f t="shared" si="81"/>
        <v>24000</v>
      </c>
      <c r="Y166" s="387">
        <f t="shared" si="82"/>
        <v>0</v>
      </c>
      <c r="Z166" s="387">
        <f t="shared" si="83"/>
        <v>0</v>
      </c>
    </row>
    <row r="167" spans="1:46" ht="15.75" thickBot="1">
      <c r="A167" s="153">
        <f t="shared" si="71"/>
        <v>22</v>
      </c>
      <c r="B167" s="151">
        <f t="shared" si="71"/>
        <v>44399</v>
      </c>
      <c r="C167" s="148">
        <f t="shared" si="72"/>
        <v>0</v>
      </c>
      <c r="D167" s="173">
        <f t="shared" si="73"/>
        <v>3</v>
      </c>
      <c r="E167" s="167">
        <f>'ENTRI PENDAPATAN'!D139</f>
        <v>6000</v>
      </c>
      <c r="F167" s="173">
        <f t="shared" si="74"/>
        <v>14</v>
      </c>
      <c r="G167" s="167">
        <v>21000</v>
      </c>
      <c r="H167" s="232">
        <f t="shared" si="75"/>
        <v>0</v>
      </c>
      <c r="I167" s="203"/>
      <c r="J167" s="202">
        <f t="shared" si="76"/>
        <v>12</v>
      </c>
      <c r="K167" s="181">
        <v>6000</v>
      </c>
      <c r="L167" s="216">
        <f t="shared" si="77"/>
        <v>0</v>
      </c>
      <c r="M167" s="217">
        <f>'ENTRI PENDAPATAN'!J139</f>
        <v>0</v>
      </c>
      <c r="N167" s="173">
        <f t="shared" si="78"/>
        <v>0</v>
      </c>
      <c r="O167" s="217">
        <f>'ENTRI PENDAPATAN'!H139</f>
        <v>0</v>
      </c>
      <c r="P167" s="173">
        <f t="shared" si="79"/>
        <v>0</v>
      </c>
      <c r="Q167" s="181">
        <f>'ENTRI PENDAPATAN'!I139</f>
        <v>0</v>
      </c>
      <c r="R167" s="181">
        <f>'ENTRI PENDAPATAN'!L139</f>
        <v>0</v>
      </c>
      <c r="S167" s="181">
        <f>'ENTRI PENDAPATAN'!M139</f>
        <v>0</v>
      </c>
      <c r="T167" s="181">
        <f>'ENTRI PENDAPATAN'!N139</f>
        <v>0</v>
      </c>
      <c r="U167" s="194">
        <f t="shared" si="80"/>
        <v>33000</v>
      </c>
      <c r="V167" s="183"/>
      <c r="W167" s="385">
        <v>22</v>
      </c>
      <c r="X167" s="386">
        <f t="shared" si="81"/>
        <v>33000</v>
      </c>
      <c r="Y167" s="387">
        <f t="shared" si="82"/>
        <v>0</v>
      </c>
      <c r="Z167" s="387">
        <f t="shared" si="83"/>
        <v>0</v>
      </c>
    </row>
    <row r="168" spans="1:46" ht="15.75" thickBot="1">
      <c r="A168" s="150">
        <f t="shared" si="71"/>
        <v>23</v>
      </c>
      <c r="B168" s="151">
        <f t="shared" si="71"/>
        <v>44400</v>
      </c>
      <c r="C168" s="148">
        <f t="shared" si="72"/>
        <v>0</v>
      </c>
      <c r="D168" s="173">
        <f t="shared" si="73"/>
        <v>3</v>
      </c>
      <c r="E168" s="167">
        <f>'ENTRI PENDAPATAN'!D140</f>
        <v>6000</v>
      </c>
      <c r="F168" s="173">
        <f t="shared" si="74"/>
        <v>16</v>
      </c>
      <c r="G168" s="167">
        <f>'ENTRI PENDAPATAN'!E140</f>
        <v>24000</v>
      </c>
      <c r="H168" s="232">
        <f t="shared" si="75"/>
        <v>0</v>
      </c>
      <c r="I168" s="203"/>
      <c r="J168" s="202">
        <f t="shared" si="76"/>
        <v>12</v>
      </c>
      <c r="K168" s="181">
        <f>'ENTRI PENDAPATAN'!G140</f>
        <v>6000</v>
      </c>
      <c r="L168" s="216">
        <f t="shared" si="77"/>
        <v>0</v>
      </c>
      <c r="M168" s="217">
        <f>'ENTRI PENDAPATAN'!J140</f>
        <v>0</v>
      </c>
      <c r="N168" s="173">
        <f t="shared" si="78"/>
        <v>0</v>
      </c>
      <c r="O168" s="217">
        <f>'ENTRI PENDAPATAN'!H140</f>
        <v>0</v>
      </c>
      <c r="P168" s="173">
        <f t="shared" si="79"/>
        <v>0</v>
      </c>
      <c r="Q168" s="181">
        <f>'ENTRI PENDAPATAN'!I140</f>
        <v>0</v>
      </c>
      <c r="R168" s="181">
        <f>'ENTRI PENDAPATAN'!L140</f>
        <v>0</v>
      </c>
      <c r="S168" s="181">
        <f>'ENTRI PENDAPATAN'!M140</f>
        <v>0</v>
      </c>
      <c r="T168" s="181">
        <f>'ENTRI PENDAPATAN'!N140</f>
        <v>0</v>
      </c>
      <c r="U168" s="194">
        <f t="shared" si="80"/>
        <v>36000</v>
      </c>
      <c r="V168" s="183"/>
      <c r="W168" s="385">
        <v>23</v>
      </c>
      <c r="X168" s="386">
        <f t="shared" si="81"/>
        <v>36000</v>
      </c>
      <c r="Y168" s="387">
        <f t="shared" si="82"/>
        <v>0</v>
      </c>
      <c r="Z168" s="387">
        <f t="shared" si="83"/>
        <v>0</v>
      </c>
    </row>
    <row r="169" spans="1:46" ht="15.75" thickBot="1">
      <c r="A169" s="153">
        <f t="shared" si="71"/>
        <v>24</v>
      </c>
      <c r="B169" s="151">
        <f t="shared" si="71"/>
        <v>44401</v>
      </c>
      <c r="C169" s="148">
        <f t="shared" si="72"/>
        <v>0</v>
      </c>
      <c r="D169" s="173">
        <f t="shared" si="73"/>
        <v>3</v>
      </c>
      <c r="E169" s="167">
        <f>'ENTRI PENDAPATAN'!D141</f>
        <v>6000</v>
      </c>
      <c r="F169" s="173">
        <f t="shared" si="74"/>
        <v>12</v>
      </c>
      <c r="G169" s="167">
        <f>'ENTRI PENDAPATAN'!E141</f>
        <v>18000</v>
      </c>
      <c r="H169" s="232">
        <f t="shared" si="75"/>
        <v>0</v>
      </c>
      <c r="I169" s="203"/>
      <c r="J169" s="202">
        <f t="shared" si="76"/>
        <v>12</v>
      </c>
      <c r="K169" s="181">
        <f>'ENTRI PENDAPATAN'!G141</f>
        <v>6000</v>
      </c>
      <c r="L169" s="216">
        <f t="shared" si="77"/>
        <v>0</v>
      </c>
      <c r="M169" s="217">
        <f>'ENTRI PENDAPATAN'!J141</f>
        <v>0</v>
      </c>
      <c r="N169" s="173">
        <f t="shared" si="78"/>
        <v>0</v>
      </c>
      <c r="O169" s="217">
        <f>'ENTRI PENDAPATAN'!H141</f>
        <v>0</v>
      </c>
      <c r="P169" s="173">
        <f t="shared" si="79"/>
        <v>0</v>
      </c>
      <c r="Q169" s="181">
        <f>'ENTRI PENDAPATAN'!I141</f>
        <v>0</v>
      </c>
      <c r="R169" s="181">
        <f>'ENTRI PENDAPATAN'!L141</f>
        <v>0</v>
      </c>
      <c r="S169" s="181">
        <f>'ENTRI PENDAPATAN'!M141</f>
        <v>0</v>
      </c>
      <c r="T169" s="181">
        <f>'ENTRI PENDAPATAN'!N141</f>
        <v>0</v>
      </c>
      <c r="U169" s="194">
        <f t="shared" si="80"/>
        <v>30000</v>
      </c>
      <c r="V169" s="183"/>
      <c r="W169" s="385">
        <v>24</v>
      </c>
      <c r="X169" s="386">
        <f t="shared" si="81"/>
        <v>30000</v>
      </c>
      <c r="Y169" s="387">
        <f t="shared" si="82"/>
        <v>0</v>
      </c>
      <c r="Z169" s="387">
        <f t="shared" si="83"/>
        <v>0</v>
      </c>
    </row>
    <row r="170" spans="1:46" ht="15.75" thickBot="1">
      <c r="A170" s="150">
        <f t="shared" si="71"/>
        <v>25</v>
      </c>
      <c r="B170" s="151">
        <f t="shared" si="71"/>
        <v>44402</v>
      </c>
      <c r="C170" s="148">
        <f t="shared" si="72"/>
        <v>0</v>
      </c>
      <c r="D170" s="173">
        <f t="shared" si="73"/>
        <v>3</v>
      </c>
      <c r="E170" s="167">
        <f>'ENTRI PENDAPATAN'!D142</f>
        <v>6000</v>
      </c>
      <c r="F170" s="173">
        <f t="shared" si="74"/>
        <v>16</v>
      </c>
      <c r="G170" s="167">
        <f>'ENTRI PENDAPATAN'!E142</f>
        <v>24000</v>
      </c>
      <c r="H170" s="232">
        <f t="shared" si="75"/>
        <v>0</v>
      </c>
      <c r="I170" s="203"/>
      <c r="J170" s="202">
        <f t="shared" si="76"/>
        <v>12</v>
      </c>
      <c r="K170" s="181">
        <f>'ENTRI PENDAPATAN'!G142</f>
        <v>6000</v>
      </c>
      <c r="L170" s="216">
        <f t="shared" si="77"/>
        <v>0</v>
      </c>
      <c r="M170" s="217">
        <f>'ENTRI PENDAPATAN'!J142</f>
        <v>0</v>
      </c>
      <c r="N170" s="173">
        <f t="shared" si="78"/>
        <v>0</v>
      </c>
      <c r="O170" s="217">
        <f>'ENTRI PENDAPATAN'!H142</f>
        <v>0</v>
      </c>
      <c r="P170" s="173">
        <f t="shared" si="79"/>
        <v>0</v>
      </c>
      <c r="Q170" s="181">
        <f>'ENTRI PENDAPATAN'!I142</f>
        <v>0</v>
      </c>
      <c r="R170" s="181">
        <f>'ENTRI PENDAPATAN'!L142</f>
        <v>0</v>
      </c>
      <c r="S170" s="181">
        <f>'ENTRI PENDAPATAN'!M142</f>
        <v>0</v>
      </c>
      <c r="T170" s="181">
        <f>'ENTRI PENDAPATAN'!N142</f>
        <v>0</v>
      </c>
      <c r="U170" s="194">
        <f t="shared" si="80"/>
        <v>36000</v>
      </c>
      <c r="V170" s="183"/>
      <c r="W170" s="385">
        <v>25</v>
      </c>
      <c r="X170" s="386">
        <f t="shared" si="81"/>
        <v>36000</v>
      </c>
      <c r="Y170" s="387">
        <f t="shared" si="82"/>
        <v>0</v>
      </c>
      <c r="Z170" s="387">
        <f t="shared" si="83"/>
        <v>0</v>
      </c>
    </row>
    <row r="171" spans="1:46" s="161" customFormat="1" ht="15.75" thickBot="1">
      <c r="A171" s="153">
        <f t="shared" si="71"/>
        <v>26</v>
      </c>
      <c r="B171" s="151">
        <f t="shared" si="71"/>
        <v>44403</v>
      </c>
      <c r="C171" s="148">
        <f t="shared" si="72"/>
        <v>0</v>
      </c>
      <c r="D171" s="173">
        <f t="shared" si="73"/>
        <v>3</v>
      </c>
      <c r="E171" s="167">
        <f>'ENTRI PENDAPATAN'!D143</f>
        <v>6000</v>
      </c>
      <c r="F171" s="173">
        <f t="shared" si="74"/>
        <v>20</v>
      </c>
      <c r="G171" s="167">
        <f>'ENTRI PENDAPATAN'!E143</f>
        <v>30000</v>
      </c>
      <c r="H171" s="232">
        <f t="shared" si="75"/>
        <v>0</v>
      </c>
      <c r="I171" s="203"/>
      <c r="J171" s="202">
        <f t="shared" si="76"/>
        <v>12</v>
      </c>
      <c r="K171" s="181">
        <f>'ENTRI PENDAPATAN'!G143</f>
        <v>6000</v>
      </c>
      <c r="L171" s="216">
        <f t="shared" si="77"/>
        <v>0</v>
      </c>
      <c r="M171" s="217">
        <f>'ENTRI PENDAPATAN'!J143</f>
        <v>0</v>
      </c>
      <c r="N171" s="173">
        <f t="shared" si="78"/>
        <v>0</v>
      </c>
      <c r="O171" s="217">
        <f>'ENTRI PENDAPATAN'!H143</f>
        <v>0</v>
      </c>
      <c r="P171" s="173">
        <f t="shared" si="79"/>
        <v>0</v>
      </c>
      <c r="Q171" s="181">
        <f>'ENTRI PENDAPATAN'!I143</f>
        <v>0</v>
      </c>
      <c r="R171" s="181">
        <f>'ENTRI PENDAPATAN'!L143</f>
        <v>0</v>
      </c>
      <c r="S171" s="181">
        <f>'ENTRI PENDAPATAN'!M143</f>
        <v>0</v>
      </c>
      <c r="T171" s="181">
        <f>'ENTRI PENDAPATAN'!N143</f>
        <v>0</v>
      </c>
      <c r="U171" s="194">
        <f t="shared" si="80"/>
        <v>42000</v>
      </c>
      <c r="V171" s="183"/>
      <c r="W171" s="385">
        <v>26</v>
      </c>
      <c r="X171" s="386">
        <f t="shared" si="81"/>
        <v>42000</v>
      </c>
      <c r="Y171" s="387">
        <f t="shared" si="82"/>
        <v>0</v>
      </c>
      <c r="Z171" s="387">
        <f t="shared" si="83"/>
        <v>0</v>
      </c>
      <c r="AA171" s="385"/>
      <c r="AB171" s="385"/>
      <c r="AC171" s="385"/>
      <c r="AD171" s="385"/>
      <c r="AE171" s="385"/>
      <c r="AF171" s="385"/>
      <c r="AG171" s="385"/>
      <c r="AH171" s="385"/>
      <c r="AI171" s="385"/>
      <c r="AJ171" s="389"/>
      <c r="AK171" s="389"/>
      <c r="AL171" s="389"/>
      <c r="AM171" s="389"/>
      <c r="AN171" s="389"/>
      <c r="AO171" s="389"/>
      <c r="AP171" s="389"/>
      <c r="AQ171" s="389"/>
      <c r="AR171" s="389"/>
      <c r="AS171" s="389"/>
      <c r="AT171" s="389"/>
    </row>
    <row r="172" spans="1:46" ht="15.75" thickBot="1">
      <c r="A172" s="150">
        <f t="shared" si="71"/>
        <v>27</v>
      </c>
      <c r="B172" s="151">
        <f t="shared" si="71"/>
        <v>44404</v>
      </c>
      <c r="C172" s="148">
        <f t="shared" si="72"/>
        <v>0</v>
      </c>
      <c r="D172" s="173">
        <f t="shared" ref="D172:D176" si="84">E172/2000</f>
        <v>4</v>
      </c>
      <c r="E172" s="167">
        <f>'ENTRI PENDAPATAN'!D144</f>
        <v>8000</v>
      </c>
      <c r="F172" s="173">
        <f t="shared" ref="F172:F176" si="85">G172/1500</f>
        <v>20</v>
      </c>
      <c r="G172" s="167">
        <f>'ENTRI PENDAPATAN'!E144</f>
        <v>30000</v>
      </c>
      <c r="H172" s="232">
        <f t="shared" ref="H172:H176" si="86">I172/1000</f>
        <v>0</v>
      </c>
      <c r="I172" s="203"/>
      <c r="J172" s="202">
        <f t="shared" ref="J172:J176" si="87">K172/500</f>
        <v>12</v>
      </c>
      <c r="K172" s="181">
        <f>'ENTRI PENDAPATAN'!G144</f>
        <v>6000</v>
      </c>
      <c r="L172" s="216">
        <f t="shared" ref="L172:L176" si="88">M172/1000</f>
        <v>0</v>
      </c>
      <c r="M172" s="217">
        <f>'ENTRI PENDAPATAN'!J144</f>
        <v>0</v>
      </c>
      <c r="N172" s="173">
        <f t="shared" ref="N172:N176" si="89">O172/2000</f>
        <v>0</v>
      </c>
      <c r="O172" s="217">
        <f>'ENTRI PENDAPATAN'!H144</f>
        <v>0</v>
      </c>
      <c r="P172" s="173">
        <f t="shared" ref="P172:P176" si="90">Q172/3000</f>
        <v>0</v>
      </c>
      <c r="Q172" s="181">
        <f>'ENTRI PENDAPATAN'!I144</f>
        <v>0</v>
      </c>
      <c r="R172" s="181">
        <f>'ENTRI PENDAPATAN'!L144</f>
        <v>0</v>
      </c>
      <c r="S172" s="181">
        <f>'ENTRI PENDAPATAN'!M144</f>
        <v>0</v>
      </c>
      <c r="T172" s="181">
        <f>'ENTRI PENDAPATAN'!N144</f>
        <v>0</v>
      </c>
      <c r="U172" s="194">
        <f t="shared" si="80"/>
        <v>44000</v>
      </c>
      <c r="V172" s="183"/>
      <c r="W172" s="385">
        <v>27</v>
      </c>
      <c r="X172" s="386">
        <f t="shared" si="81"/>
        <v>44000</v>
      </c>
      <c r="Y172" s="387">
        <f t="shared" si="82"/>
        <v>0</v>
      </c>
      <c r="Z172" s="387">
        <f t="shared" si="83"/>
        <v>0</v>
      </c>
    </row>
    <row r="173" spans="1:46" ht="15.75" thickBot="1">
      <c r="A173" s="153">
        <f t="shared" si="71"/>
        <v>28</v>
      </c>
      <c r="B173" s="151">
        <f t="shared" si="71"/>
        <v>44405</v>
      </c>
      <c r="C173" s="148">
        <f t="shared" si="72"/>
        <v>0</v>
      </c>
      <c r="D173" s="173">
        <f t="shared" si="84"/>
        <v>3</v>
      </c>
      <c r="E173" s="167">
        <f>'ENTRI PENDAPATAN'!D145</f>
        <v>6000</v>
      </c>
      <c r="F173" s="173">
        <f t="shared" si="85"/>
        <v>18</v>
      </c>
      <c r="G173" s="167">
        <f>'ENTRI PENDAPATAN'!E145</f>
        <v>27000</v>
      </c>
      <c r="H173" s="232">
        <f t="shared" si="86"/>
        <v>0</v>
      </c>
      <c r="I173" s="203"/>
      <c r="J173" s="202">
        <f t="shared" si="87"/>
        <v>12</v>
      </c>
      <c r="K173" s="181">
        <f>'ENTRI PENDAPATAN'!G145</f>
        <v>6000</v>
      </c>
      <c r="L173" s="216">
        <f t="shared" si="88"/>
        <v>0</v>
      </c>
      <c r="M173" s="217">
        <f>'ENTRI PENDAPATAN'!J145</f>
        <v>0</v>
      </c>
      <c r="N173" s="173">
        <f t="shared" si="89"/>
        <v>0</v>
      </c>
      <c r="O173" s="217">
        <f>'ENTRI PENDAPATAN'!H145</f>
        <v>0</v>
      </c>
      <c r="P173" s="173">
        <f t="shared" si="90"/>
        <v>0</v>
      </c>
      <c r="Q173" s="181">
        <f>'ENTRI PENDAPATAN'!I145</f>
        <v>0</v>
      </c>
      <c r="R173" s="181">
        <f>'ENTRI PENDAPATAN'!L145</f>
        <v>0</v>
      </c>
      <c r="S173" s="181">
        <f>'ENTRI PENDAPATAN'!M145</f>
        <v>0</v>
      </c>
      <c r="T173" s="181">
        <f>'ENTRI PENDAPATAN'!N145</f>
        <v>0</v>
      </c>
      <c r="U173" s="194">
        <f t="shared" si="80"/>
        <v>39000</v>
      </c>
      <c r="V173" s="183"/>
      <c r="W173" s="385">
        <v>28</v>
      </c>
      <c r="X173" s="386">
        <f t="shared" si="81"/>
        <v>39000</v>
      </c>
      <c r="Y173" s="387">
        <f t="shared" si="82"/>
        <v>0</v>
      </c>
      <c r="Z173" s="387">
        <f t="shared" si="83"/>
        <v>0</v>
      </c>
    </row>
    <row r="174" spans="1:46" ht="15.75" thickBot="1">
      <c r="A174" s="150">
        <f t="shared" si="71"/>
        <v>29</v>
      </c>
      <c r="B174" s="151">
        <f t="shared" ref="B174" si="91">B128</f>
        <v>44406</v>
      </c>
      <c r="C174" s="148">
        <f t="shared" si="72"/>
        <v>0</v>
      </c>
      <c r="D174" s="173">
        <f t="shared" si="84"/>
        <v>3</v>
      </c>
      <c r="E174" s="167">
        <f>'ENTRI PENDAPATAN'!D146</f>
        <v>6000</v>
      </c>
      <c r="F174" s="173">
        <f t="shared" si="85"/>
        <v>18</v>
      </c>
      <c r="G174" s="167">
        <f>'ENTRI PENDAPATAN'!E146</f>
        <v>27000</v>
      </c>
      <c r="H174" s="232">
        <f t="shared" si="86"/>
        <v>0</v>
      </c>
      <c r="I174" s="203"/>
      <c r="J174" s="202">
        <f t="shared" si="87"/>
        <v>18</v>
      </c>
      <c r="K174" s="181">
        <f>'ENTRI PENDAPATAN'!G146</f>
        <v>9000</v>
      </c>
      <c r="L174" s="216">
        <f t="shared" si="88"/>
        <v>0</v>
      </c>
      <c r="M174" s="217">
        <f>'ENTRI PENDAPATAN'!J146</f>
        <v>0</v>
      </c>
      <c r="N174" s="173">
        <f t="shared" si="89"/>
        <v>0</v>
      </c>
      <c r="O174" s="217">
        <f>'ENTRI PENDAPATAN'!H146</f>
        <v>0</v>
      </c>
      <c r="P174" s="173">
        <f t="shared" si="90"/>
        <v>0</v>
      </c>
      <c r="Q174" s="181">
        <f>'ENTRI PENDAPATAN'!I146</f>
        <v>0</v>
      </c>
      <c r="R174" s="181">
        <f>'ENTRI PENDAPATAN'!L146</f>
        <v>80000</v>
      </c>
      <c r="S174" s="181">
        <f>'ENTRI PENDAPATAN'!M146</f>
        <v>0</v>
      </c>
      <c r="T174" s="181">
        <f>'ENTRI PENDAPATAN'!N146</f>
        <v>450000</v>
      </c>
      <c r="U174" s="194">
        <f t="shared" si="80"/>
        <v>572000</v>
      </c>
      <c r="V174" s="183"/>
      <c r="W174" s="385">
        <v>29</v>
      </c>
      <c r="X174" s="386">
        <f t="shared" si="81"/>
        <v>42000</v>
      </c>
      <c r="Y174" s="387">
        <f t="shared" si="82"/>
        <v>530000</v>
      </c>
      <c r="Z174" s="387">
        <f t="shared" si="83"/>
        <v>0</v>
      </c>
    </row>
    <row r="175" spans="1:46">
      <c r="A175" s="150">
        <f t="shared" ref="A175:B176" si="92">A129</f>
        <v>30</v>
      </c>
      <c r="B175" s="151">
        <f t="shared" si="92"/>
        <v>44407</v>
      </c>
      <c r="C175" s="148"/>
      <c r="D175" s="173">
        <f t="shared" si="84"/>
        <v>4</v>
      </c>
      <c r="E175" s="167">
        <f>'ENTRI PENDAPATAN'!D147</f>
        <v>8000</v>
      </c>
      <c r="F175" s="173">
        <f t="shared" si="85"/>
        <v>20</v>
      </c>
      <c r="G175" s="167">
        <f>'ENTRI PENDAPATAN'!E147</f>
        <v>30000</v>
      </c>
      <c r="H175" s="232">
        <f t="shared" si="86"/>
        <v>0</v>
      </c>
      <c r="I175" s="203"/>
      <c r="J175" s="202">
        <f t="shared" si="87"/>
        <v>12</v>
      </c>
      <c r="K175" s="181">
        <f>'ENTRI PENDAPATAN'!G147</f>
        <v>6000</v>
      </c>
      <c r="L175" s="216">
        <f t="shared" si="88"/>
        <v>550</v>
      </c>
      <c r="M175" s="217">
        <f>'ENTRI PENDAPATAN'!J147</f>
        <v>550000</v>
      </c>
      <c r="N175" s="173">
        <f t="shared" si="89"/>
        <v>0</v>
      </c>
      <c r="O175" s="217">
        <f>'ENTRI PENDAPATAN'!H147</f>
        <v>0</v>
      </c>
      <c r="P175" s="173">
        <f t="shared" si="90"/>
        <v>0</v>
      </c>
      <c r="Q175" s="181">
        <f>'ENTRI PENDAPATAN'!I147</f>
        <v>0</v>
      </c>
      <c r="R175" s="181">
        <f>'ENTRI PENDAPATAN'!L147</f>
        <v>0</v>
      </c>
      <c r="S175" s="181">
        <f>'ENTRI PENDAPATAN'!M147</f>
        <v>0</v>
      </c>
      <c r="T175" s="181">
        <f>'ENTRI PENDAPATAN'!N147</f>
        <v>0</v>
      </c>
      <c r="U175" s="194">
        <f t="shared" si="80"/>
        <v>594000</v>
      </c>
      <c r="V175" s="183"/>
      <c r="W175" s="385">
        <v>30</v>
      </c>
      <c r="X175" s="386">
        <f t="shared" si="81"/>
        <v>44000</v>
      </c>
      <c r="Y175" s="387">
        <f t="shared" si="82"/>
        <v>0</v>
      </c>
      <c r="Z175" s="387">
        <f>O175+Q175+M175</f>
        <v>550000</v>
      </c>
    </row>
    <row r="176" spans="1:46" ht="15.75" thickBot="1">
      <c r="A176" s="292">
        <f t="shared" si="92"/>
        <v>31</v>
      </c>
      <c r="B176" s="293">
        <f t="shared" si="92"/>
        <v>44408</v>
      </c>
      <c r="C176" s="197"/>
      <c r="D176" s="173">
        <f t="shared" si="84"/>
        <v>3</v>
      </c>
      <c r="E176" s="167">
        <f>'ENTRI PENDAPATAN'!D148</f>
        <v>6000</v>
      </c>
      <c r="F176" s="173">
        <f t="shared" si="85"/>
        <v>22</v>
      </c>
      <c r="G176" s="167">
        <f>'ENTRI PENDAPATAN'!E148</f>
        <v>33000</v>
      </c>
      <c r="H176" s="232">
        <f t="shared" si="86"/>
        <v>0</v>
      </c>
      <c r="I176" s="203"/>
      <c r="J176" s="202">
        <f t="shared" si="87"/>
        <v>12</v>
      </c>
      <c r="K176" s="181">
        <f>'ENTRI PENDAPATAN'!G148</f>
        <v>6000</v>
      </c>
      <c r="L176" s="216">
        <f t="shared" si="88"/>
        <v>0</v>
      </c>
      <c r="M176" s="217">
        <f>'ENTRI PENDAPATAN'!J148</f>
        <v>0</v>
      </c>
      <c r="N176" s="173">
        <f t="shared" si="89"/>
        <v>0</v>
      </c>
      <c r="O176" s="217">
        <f>'ENTRI PENDAPATAN'!H148</f>
        <v>0</v>
      </c>
      <c r="P176" s="173">
        <f t="shared" si="90"/>
        <v>0</v>
      </c>
      <c r="Q176" s="181">
        <f>'ENTRI PENDAPATAN'!I148</f>
        <v>0</v>
      </c>
      <c r="R176" s="181">
        <f>'ENTRI PENDAPATAN'!L148</f>
        <v>0</v>
      </c>
      <c r="S176" s="181">
        <f>'ENTRI PENDAPATAN'!M148</f>
        <v>0</v>
      </c>
      <c r="T176" s="181">
        <f>'ENTRI PENDAPATAN'!N148</f>
        <v>0</v>
      </c>
      <c r="U176" s="194">
        <f t="shared" si="80"/>
        <v>45000</v>
      </c>
      <c r="V176" s="183"/>
      <c r="W176" s="385">
        <v>31</v>
      </c>
      <c r="X176" s="386">
        <f t="shared" si="81"/>
        <v>45000</v>
      </c>
      <c r="Y176" s="387">
        <f t="shared" si="82"/>
        <v>0</v>
      </c>
      <c r="Z176" s="387">
        <f>O176+Q176+M176</f>
        <v>0</v>
      </c>
    </row>
    <row r="177" spans="1:27" ht="15.75" thickBot="1">
      <c r="A177" s="440" t="s">
        <v>9</v>
      </c>
      <c r="B177" s="441"/>
      <c r="C177" s="290"/>
      <c r="D177" s="297">
        <f t="shared" ref="D177:U177" si="93">SUM(D146:D176)</f>
        <v>98</v>
      </c>
      <c r="E177" s="299">
        <f t="shared" si="93"/>
        <v>196000</v>
      </c>
      <c r="F177" s="297">
        <f t="shared" si="93"/>
        <v>572</v>
      </c>
      <c r="G177" s="299">
        <f t="shared" si="93"/>
        <v>858000</v>
      </c>
      <c r="H177" s="297">
        <f t="shared" si="93"/>
        <v>0</v>
      </c>
      <c r="I177" s="297">
        <f t="shared" si="93"/>
        <v>0</v>
      </c>
      <c r="J177" s="297">
        <f t="shared" si="93"/>
        <v>402</v>
      </c>
      <c r="K177" s="299">
        <f t="shared" si="93"/>
        <v>201000</v>
      </c>
      <c r="L177" s="297">
        <f t="shared" si="93"/>
        <v>550</v>
      </c>
      <c r="M177" s="297">
        <f t="shared" si="93"/>
        <v>550000</v>
      </c>
      <c r="N177" s="297">
        <f t="shared" si="93"/>
        <v>0</v>
      </c>
      <c r="O177" s="300">
        <f t="shared" si="93"/>
        <v>0</v>
      </c>
      <c r="P177" s="297">
        <f t="shared" si="93"/>
        <v>0</v>
      </c>
      <c r="Q177" s="300">
        <f t="shared" si="93"/>
        <v>0</v>
      </c>
      <c r="R177" s="300">
        <f t="shared" si="93"/>
        <v>80000</v>
      </c>
      <c r="S177" s="297">
        <f t="shared" si="93"/>
        <v>0</v>
      </c>
      <c r="T177" s="287">
        <f t="shared" si="93"/>
        <v>450000</v>
      </c>
      <c r="U177" s="301">
        <f t="shared" si="93"/>
        <v>2335000</v>
      </c>
      <c r="V177" s="183"/>
      <c r="W177" s="386"/>
      <c r="X177" s="386">
        <f t="shared" si="81"/>
        <v>1255000</v>
      </c>
      <c r="Y177" s="387">
        <f>SUM(Y146:Y176)</f>
        <v>530000</v>
      </c>
      <c r="Z177" s="387">
        <f t="shared" si="83"/>
        <v>0</v>
      </c>
      <c r="AA177" s="386"/>
    </row>
    <row r="178" spans="1:27">
      <c r="A178" s="118"/>
      <c r="B178" s="118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241"/>
      <c r="V178" s="118"/>
      <c r="Z178" s="391">
        <f>Z177+M177</f>
        <v>550000</v>
      </c>
    </row>
    <row r="179" spans="1:27" ht="15.75">
      <c r="A179" s="172"/>
      <c r="B179" s="172"/>
      <c r="C179" s="172"/>
      <c r="D179" s="172"/>
      <c r="E179" s="172"/>
      <c r="F179" s="172"/>
      <c r="G179" s="235"/>
      <c r="H179" s="172"/>
      <c r="I179" s="172"/>
      <c r="J179" s="172"/>
      <c r="K179" s="172"/>
      <c r="L179" s="172"/>
      <c r="M179" s="172"/>
      <c r="N179" s="172"/>
      <c r="O179" s="172"/>
      <c r="P179" s="172"/>
      <c r="Q179" s="172"/>
      <c r="R179" s="191" t="s">
        <v>33</v>
      </c>
      <c r="S179" s="191"/>
      <c r="T179" s="242"/>
      <c r="U179" s="172"/>
      <c r="V179" s="118"/>
      <c r="X179" s="392"/>
    </row>
    <row r="180" spans="1:27" ht="15.75">
      <c r="A180" s="172"/>
      <c r="B180" s="172"/>
      <c r="C180" s="172"/>
      <c r="D180" s="172"/>
      <c r="E180" s="172"/>
      <c r="F180" s="172"/>
      <c r="G180" s="172"/>
      <c r="H180" s="172"/>
      <c r="I180" s="172"/>
      <c r="J180" s="172"/>
      <c r="K180" s="172"/>
      <c r="L180" s="172"/>
      <c r="M180" s="172"/>
      <c r="N180" s="172"/>
      <c r="O180" s="172"/>
      <c r="P180" s="172"/>
      <c r="Q180" s="172"/>
      <c r="R180" s="140"/>
      <c r="S180" s="140"/>
      <c r="T180" s="140"/>
      <c r="U180" s="172"/>
      <c r="V180" s="118"/>
    </row>
    <row r="181" spans="1:27">
      <c r="A181" s="118"/>
      <c r="B181" s="118"/>
      <c r="C181" s="118"/>
      <c r="D181" s="118"/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</row>
    <row r="182" spans="1:27">
      <c r="A182" s="118"/>
      <c r="B182" s="118"/>
      <c r="C182" s="118"/>
      <c r="D182" s="118"/>
      <c r="E182" s="118"/>
      <c r="F182" s="118"/>
      <c r="G182" s="118"/>
      <c r="H182" s="118"/>
      <c r="I182" s="118"/>
      <c r="J182" s="118"/>
      <c r="K182" s="118"/>
      <c r="L182" s="118"/>
      <c r="M182" s="118"/>
      <c r="N182" s="118"/>
      <c r="O182" s="118"/>
      <c r="P182" s="118"/>
      <c r="Q182" s="118"/>
      <c r="R182" s="118"/>
      <c r="S182" s="118"/>
      <c r="T182" s="118"/>
      <c r="U182" s="118"/>
      <c r="V182" s="118"/>
    </row>
    <row r="183" spans="1:27">
      <c r="A183" s="118"/>
      <c r="B183" s="118"/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</row>
    <row r="184" spans="1:27">
      <c r="A184" s="118"/>
      <c r="B184" s="118"/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</row>
    <row r="185" spans="1:27" ht="18">
      <c r="A185" s="410" t="s">
        <v>10</v>
      </c>
      <c r="B185" s="410"/>
      <c r="C185" s="410"/>
      <c r="D185" s="410"/>
      <c r="E185" s="410"/>
      <c r="F185" s="410"/>
      <c r="G185" s="410"/>
      <c r="H185" s="410"/>
      <c r="I185" s="410"/>
      <c r="J185" s="410"/>
      <c r="K185" s="410"/>
      <c r="L185" s="410"/>
      <c r="M185" s="410"/>
      <c r="N185" s="410"/>
      <c r="O185" s="410"/>
      <c r="P185" s="410"/>
      <c r="Q185" s="410"/>
      <c r="R185" s="410"/>
      <c r="S185" s="410"/>
      <c r="T185" s="410"/>
      <c r="U185" s="410"/>
      <c r="V185" s="410"/>
    </row>
    <row r="186" spans="1:27" ht="18">
      <c r="A186" s="410" t="s">
        <v>37</v>
      </c>
      <c r="B186" s="410"/>
      <c r="C186" s="410"/>
      <c r="D186" s="410"/>
      <c r="E186" s="410"/>
      <c r="F186" s="410"/>
      <c r="G186" s="410"/>
      <c r="H186" s="410"/>
      <c r="I186" s="410" t="s">
        <v>12</v>
      </c>
      <c r="J186" s="410"/>
      <c r="K186" s="410"/>
      <c r="L186" s="410"/>
      <c r="M186" s="410"/>
      <c r="N186" s="410"/>
      <c r="O186" s="410"/>
      <c r="P186" s="410"/>
      <c r="Q186" s="410"/>
      <c r="R186" s="410"/>
      <c r="S186" s="410"/>
      <c r="T186" s="410"/>
      <c r="U186" s="410"/>
      <c r="V186" s="410"/>
    </row>
    <row r="187" spans="1:27" ht="18">
      <c r="A187" s="438" t="str">
        <f>A141</f>
        <v>BULAN      : JULI 2021</v>
      </c>
      <c r="B187" s="439"/>
      <c r="C187" s="439"/>
      <c r="D187" s="439"/>
      <c r="E187" s="439"/>
      <c r="F187" s="439"/>
      <c r="G187" s="439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  <c r="T187" s="439"/>
      <c r="U187" s="439"/>
      <c r="V187" s="439"/>
    </row>
    <row r="188" spans="1:27">
      <c r="A188" s="172"/>
      <c r="B188" s="172"/>
      <c r="C188" s="172"/>
      <c r="D188" s="172"/>
      <c r="E188" s="200"/>
      <c r="F188" s="146"/>
      <c r="G188" s="200"/>
      <c r="H188" s="200"/>
      <c r="I188" s="200"/>
      <c r="J188" s="146"/>
      <c r="K188" s="200"/>
      <c r="L188" s="200"/>
      <c r="M188" s="200"/>
      <c r="N188" s="146"/>
      <c r="O188" s="200"/>
      <c r="P188" s="200"/>
      <c r="Q188" s="200"/>
      <c r="R188" s="200"/>
      <c r="S188" s="200"/>
      <c r="T188" s="200"/>
      <c r="U188" s="200"/>
      <c r="V188" s="118"/>
    </row>
    <row r="189" spans="1:27">
      <c r="A189" s="447" t="s">
        <v>13</v>
      </c>
      <c r="B189" s="423" t="s">
        <v>14</v>
      </c>
      <c r="C189" s="423" t="s">
        <v>15</v>
      </c>
      <c r="D189" s="425" t="s">
        <v>16</v>
      </c>
      <c r="E189" s="426"/>
      <c r="F189" s="425" t="s">
        <v>17</v>
      </c>
      <c r="G189" s="426"/>
      <c r="H189" s="429" t="s">
        <v>18</v>
      </c>
      <c r="I189" s="430"/>
      <c r="J189" s="425" t="s">
        <v>19</v>
      </c>
      <c r="K189" s="426"/>
      <c r="L189" s="429" t="s">
        <v>20</v>
      </c>
      <c r="M189" s="433"/>
      <c r="N189" s="414" t="s">
        <v>21</v>
      </c>
      <c r="O189" s="415"/>
      <c r="P189" s="415"/>
      <c r="Q189" s="416"/>
      <c r="R189" s="421" t="s">
        <v>22</v>
      </c>
      <c r="S189" s="421" t="s">
        <v>23</v>
      </c>
      <c r="T189" s="444" t="s">
        <v>24</v>
      </c>
      <c r="U189" s="423" t="s">
        <v>9</v>
      </c>
      <c r="V189" s="183"/>
    </row>
    <row r="190" spans="1:27">
      <c r="A190" s="448"/>
      <c r="B190" s="436"/>
      <c r="C190" s="436"/>
      <c r="D190" s="427"/>
      <c r="E190" s="428"/>
      <c r="F190" s="427"/>
      <c r="G190" s="428"/>
      <c r="H190" s="431"/>
      <c r="I190" s="432"/>
      <c r="J190" s="427"/>
      <c r="K190" s="428"/>
      <c r="L190" s="434"/>
      <c r="M190" s="435"/>
      <c r="N190" s="417" t="s">
        <v>25</v>
      </c>
      <c r="O190" s="418"/>
      <c r="P190" s="417" t="s">
        <v>26</v>
      </c>
      <c r="Q190" s="418"/>
      <c r="R190" s="422"/>
      <c r="S190" s="422"/>
      <c r="T190" s="445"/>
      <c r="U190" s="424"/>
      <c r="V190" s="183"/>
      <c r="X190" s="450" t="s">
        <v>27</v>
      </c>
      <c r="Y190" s="450" t="s">
        <v>28</v>
      </c>
      <c r="Z190" s="450" t="s">
        <v>29</v>
      </c>
    </row>
    <row r="191" spans="1:27">
      <c r="A191" s="449"/>
      <c r="B191" s="437"/>
      <c r="C191" s="437"/>
      <c r="D191" s="165" t="s">
        <v>30</v>
      </c>
      <c r="E191" s="165" t="s">
        <v>31</v>
      </c>
      <c r="F191" s="165" t="s">
        <v>30</v>
      </c>
      <c r="G191" s="165" t="s">
        <v>31</v>
      </c>
      <c r="H191" s="165" t="s">
        <v>30</v>
      </c>
      <c r="I191" s="165"/>
      <c r="J191" s="165" t="s">
        <v>30</v>
      </c>
      <c r="K191" s="174" t="s">
        <v>31</v>
      </c>
      <c r="L191" s="165" t="s">
        <v>30</v>
      </c>
      <c r="M191" s="165" t="s">
        <v>31</v>
      </c>
      <c r="N191" s="165" t="s">
        <v>30</v>
      </c>
      <c r="O191" s="165" t="s">
        <v>31</v>
      </c>
      <c r="P191" s="165" t="s">
        <v>30</v>
      </c>
      <c r="Q191" s="165" t="s">
        <v>31</v>
      </c>
      <c r="R191" s="165" t="s">
        <v>31</v>
      </c>
      <c r="S191" s="184" t="s">
        <v>31</v>
      </c>
      <c r="T191" s="184" t="s">
        <v>31</v>
      </c>
      <c r="U191" s="185" t="s">
        <v>31</v>
      </c>
      <c r="V191" s="183"/>
      <c r="X191" s="450"/>
      <c r="Y191" s="450" t="s">
        <v>28</v>
      </c>
      <c r="Z191" s="450"/>
    </row>
    <row r="192" spans="1:27" ht="15.75" thickBot="1">
      <c r="A192" s="150">
        <f t="shared" ref="A192:B222" si="94">A146</f>
        <v>1</v>
      </c>
      <c r="B192" s="151">
        <f t="shared" si="94"/>
        <v>44378</v>
      </c>
      <c r="C192" s="152">
        <f t="shared" ref="C192:C220" si="95">C154</f>
        <v>0</v>
      </c>
      <c r="D192" s="236">
        <f>E192/2000</f>
        <v>22</v>
      </c>
      <c r="E192" s="181">
        <f>'ENTRI PENDAPATAN'!D156</f>
        <v>44000</v>
      </c>
      <c r="F192" s="236">
        <f>G192/1500</f>
        <v>24</v>
      </c>
      <c r="G192" s="181">
        <f>'ENTRI PENDAPATAN'!E156</f>
        <v>36000</v>
      </c>
      <c r="H192" s="236">
        <f>I192/1000</f>
        <v>66</v>
      </c>
      <c r="I192" s="181">
        <f>'ENTRI PENDAPATAN'!F156</f>
        <v>66000</v>
      </c>
      <c r="J192" s="239"/>
      <c r="K192" s="181"/>
      <c r="L192" s="216">
        <f>M192/1000</f>
        <v>0</v>
      </c>
      <c r="M192" s="217">
        <f>'ENTRI PENDAPATAN'!J156</f>
        <v>0</v>
      </c>
      <c r="N192" s="236">
        <f>O192/2000</f>
        <v>1</v>
      </c>
      <c r="O192" s="217">
        <f>'ENTRI PENDAPATAN'!H156</f>
        <v>2000</v>
      </c>
      <c r="P192" s="236">
        <f>Q192/3000</f>
        <v>1</v>
      </c>
      <c r="Q192" s="181">
        <f>'ENTRI PENDAPATAN'!I156</f>
        <v>3000</v>
      </c>
      <c r="R192" s="181">
        <f>'ENTRI PENDAPATAN'!L156</f>
        <v>0</v>
      </c>
      <c r="S192" s="181">
        <f>'ENTRI PENDAPATAN'!M156</f>
        <v>6000</v>
      </c>
      <c r="T192" s="181">
        <f>'ENTRI PENDAPATAN'!N156</f>
        <v>24000</v>
      </c>
      <c r="U192" s="194">
        <f t="shared" ref="U192:U222" si="96">E192+G192+I192+K192+M192+O192+Q192+R192+S192+T192</f>
        <v>181000</v>
      </c>
      <c r="V192" s="183"/>
      <c r="X192" s="386">
        <f>E192+G192+I192</f>
        <v>146000</v>
      </c>
      <c r="Y192" s="387">
        <f>R192+S192+T192</f>
        <v>30000</v>
      </c>
      <c r="Z192" s="387">
        <f>O192+Q192</f>
        <v>5000</v>
      </c>
    </row>
    <row r="193" spans="1:30" ht="15.75" thickBot="1">
      <c r="A193" s="153">
        <f t="shared" si="94"/>
        <v>2</v>
      </c>
      <c r="B193" s="151">
        <f t="shared" si="94"/>
        <v>44379</v>
      </c>
      <c r="C193" s="148">
        <f t="shared" si="95"/>
        <v>0</v>
      </c>
      <c r="D193" s="236">
        <f t="shared" ref="D193:D217" si="97">E193/2000</f>
        <v>15</v>
      </c>
      <c r="E193" s="181">
        <f>'ENTRI PENDAPATAN'!D157</f>
        <v>30000</v>
      </c>
      <c r="F193" s="236">
        <f t="shared" ref="F193:F217" si="98">G193/1500</f>
        <v>18</v>
      </c>
      <c r="G193" s="181">
        <f>'ENTRI PENDAPATAN'!E157</f>
        <v>27000</v>
      </c>
      <c r="H193" s="236">
        <f t="shared" ref="H193:H217" si="99">I193/1000</f>
        <v>45</v>
      </c>
      <c r="I193" s="181">
        <f>'ENTRI PENDAPATAN'!F157</f>
        <v>45000</v>
      </c>
      <c r="J193" s="239"/>
      <c r="K193" s="182"/>
      <c r="L193" s="216">
        <f t="shared" ref="L193:L217" si="100">M193/1000</f>
        <v>0</v>
      </c>
      <c r="M193" s="217">
        <f>'ENTRI PENDAPATAN'!J157</f>
        <v>0</v>
      </c>
      <c r="N193" s="236">
        <f t="shared" ref="N193:N217" si="101">O193/2000</f>
        <v>1</v>
      </c>
      <c r="O193" s="217">
        <f>'ENTRI PENDAPATAN'!H157</f>
        <v>2000</v>
      </c>
      <c r="P193" s="236">
        <f t="shared" ref="P193:P217" si="102">Q193/3000</f>
        <v>1</v>
      </c>
      <c r="Q193" s="181">
        <f>'ENTRI PENDAPATAN'!I157</f>
        <v>3000</v>
      </c>
      <c r="R193" s="181">
        <f>'ENTRI PENDAPATAN'!L157</f>
        <v>0</v>
      </c>
      <c r="S193" s="181">
        <f>'ENTRI PENDAPATAN'!M157</f>
        <v>6000</v>
      </c>
      <c r="T193" s="181">
        <f>'ENTRI PENDAPATAN'!N157</f>
        <v>24000</v>
      </c>
      <c r="U193" s="254">
        <f t="shared" si="96"/>
        <v>137000</v>
      </c>
      <c r="V193" s="183"/>
      <c r="X193" s="386">
        <f t="shared" ref="X193:X222" si="103">E193+G193+I193</f>
        <v>102000</v>
      </c>
      <c r="Y193" s="387">
        <f t="shared" ref="Y193:Y222" si="104">R193+S193+T193</f>
        <v>30000</v>
      </c>
      <c r="Z193" s="387">
        <f t="shared" ref="Z193:Z222" si="105">O193+Q193</f>
        <v>5000</v>
      </c>
    </row>
    <row r="194" spans="1:30" ht="15.75" thickBot="1">
      <c r="A194" s="150">
        <f t="shared" si="94"/>
        <v>3</v>
      </c>
      <c r="B194" s="151">
        <f t="shared" si="94"/>
        <v>44380</v>
      </c>
      <c r="C194" s="148">
        <f t="shared" si="95"/>
        <v>0</v>
      </c>
      <c r="D194" s="236">
        <f t="shared" si="97"/>
        <v>11</v>
      </c>
      <c r="E194" s="181">
        <f>'ENTRI PENDAPATAN'!D158</f>
        <v>22000</v>
      </c>
      <c r="F194" s="236">
        <f t="shared" si="98"/>
        <v>18</v>
      </c>
      <c r="G194" s="181">
        <f>'ENTRI PENDAPATAN'!E158</f>
        <v>27000</v>
      </c>
      <c r="H194" s="236">
        <f t="shared" si="99"/>
        <v>45</v>
      </c>
      <c r="I194" s="181">
        <f>'ENTRI PENDAPATAN'!F158</f>
        <v>45000</v>
      </c>
      <c r="J194" s="239"/>
      <c r="K194" s="182"/>
      <c r="L194" s="216">
        <f t="shared" si="100"/>
        <v>0</v>
      </c>
      <c r="M194" s="217">
        <f>'ENTRI PENDAPATAN'!J158</f>
        <v>0</v>
      </c>
      <c r="N194" s="236">
        <f t="shared" si="101"/>
        <v>1</v>
      </c>
      <c r="O194" s="217">
        <f>'ENTRI PENDAPATAN'!H158</f>
        <v>2000</v>
      </c>
      <c r="P194" s="236">
        <f t="shared" si="102"/>
        <v>1</v>
      </c>
      <c r="Q194" s="181">
        <f>'ENTRI PENDAPATAN'!I158</f>
        <v>3000</v>
      </c>
      <c r="R194" s="181">
        <f>'ENTRI PENDAPATAN'!L158</f>
        <v>0</v>
      </c>
      <c r="S194" s="181">
        <f>'ENTRI PENDAPATAN'!M158</f>
        <v>6000</v>
      </c>
      <c r="T194" s="181">
        <f>'ENTRI PENDAPATAN'!N158</f>
        <v>16000</v>
      </c>
      <c r="U194" s="254">
        <f t="shared" si="96"/>
        <v>121000</v>
      </c>
      <c r="V194" s="183"/>
      <c r="X194" s="386">
        <f t="shared" si="103"/>
        <v>94000</v>
      </c>
      <c r="Y194" s="387">
        <f t="shared" si="104"/>
        <v>22000</v>
      </c>
      <c r="Z194" s="387">
        <f t="shared" si="105"/>
        <v>5000</v>
      </c>
    </row>
    <row r="195" spans="1:30" ht="15.75" thickBot="1">
      <c r="A195" s="153">
        <f t="shared" si="94"/>
        <v>4</v>
      </c>
      <c r="B195" s="151">
        <f t="shared" si="94"/>
        <v>44381</v>
      </c>
      <c r="C195" s="148">
        <f t="shared" si="95"/>
        <v>0</v>
      </c>
      <c r="D195" s="236">
        <f t="shared" si="97"/>
        <v>14</v>
      </c>
      <c r="E195" s="181">
        <f>'ENTRI PENDAPATAN'!D159</f>
        <v>28000</v>
      </c>
      <c r="F195" s="236">
        <f t="shared" si="98"/>
        <v>18</v>
      </c>
      <c r="G195" s="181">
        <f>'ENTRI PENDAPATAN'!E159</f>
        <v>27000</v>
      </c>
      <c r="H195" s="236">
        <f t="shared" si="99"/>
        <v>45</v>
      </c>
      <c r="I195" s="181">
        <f>'ENTRI PENDAPATAN'!F159</f>
        <v>45000</v>
      </c>
      <c r="J195" s="239"/>
      <c r="K195" s="182"/>
      <c r="L195" s="216">
        <f t="shared" si="100"/>
        <v>0</v>
      </c>
      <c r="M195" s="217">
        <f>'ENTRI PENDAPATAN'!J159</f>
        <v>0</v>
      </c>
      <c r="N195" s="236">
        <f t="shared" si="101"/>
        <v>1</v>
      </c>
      <c r="O195" s="217">
        <f>'ENTRI PENDAPATAN'!H159</f>
        <v>2000</v>
      </c>
      <c r="P195" s="236">
        <f t="shared" si="102"/>
        <v>1</v>
      </c>
      <c r="Q195" s="181">
        <f>'ENTRI PENDAPATAN'!I159</f>
        <v>3000</v>
      </c>
      <c r="R195" s="181">
        <f>'ENTRI PENDAPATAN'!L159</f>
        <v>0</v>
      </c>
      <c r="S195" s="181">
        <f>'ENTRI PENDAPATAN'!M159</f>
        <v>6000</v>
      </c>
      <c r="T195" s="181">
        <f>'ENTRI PENDAPATAN'!N159</f>
        <v>24000</v>
      </c>
      <c r="U195" s="254">
        <f t="shared" si="96"/>
        <v>135000</v>
      </c>
      <c r="V195" s="183"/>
      <c r="X195" s="386">
        <f t="shared" si="103"/>
        <v>100000</v>
      </c>
      <c r="Y195" s="387">
        <f t="shared" si="104"/>
        <v>30000</v>
      </c>
      <c r="Z195" s="387">
        <f t="shared" si="105"/>
        <v>5000</v>
      </c>
      <c r="AD195" s="385">
        <f>1250/240</f>
        <v>5.208333333333333</v>
      </c>
    </row>
    <row r="196" spans="1:30" ht="15.75" thickBot="1">
      <c r="A196" s="150">
        <f t="shared" si="94"/>
        <v>5</v>
      </c>
      <c r="B196" s="151">
        <f t="shared" si="94"/>
        <v>44382</v>
      </c>
      <c r="C196" s="148">
        <f t="shared" si="95"/>
        <v>0</v>
      </c>
      <c r="D196" s="236">
        <f t="shared" si="97"/>
        <v>14</v>
      </c>
      <c r="E196" s="181">
        <f>'ENTRI PENDAPATAN'!D160</f>
        <v>28000</v>
      </c>
      <c r="F196" s="236">
        <f t="shared" si="98"/>
        <v>18</v>
      </c>
      <c r="G196" s="181">
        <f>'ENTRI PENDAPATAN'!E160</f>
        <v>27000</v>
      </c>
      <c r="H196" s="236">
        <f t="shared" si="99"/>
        <v>45</v>
      </c>
      <c r="I196" s="181">
        <f>'ENTRI PENDAPATAN'!F160</f>
        <v>45000</v>
      </c>
      <c r="J196" s="239"/>
      <c r="K196" s="182"/>
      <c r="L196" s="216">
        <f t="shared" si="100"/>
        <v>0</v>
      </c>
      <c r="M196" s="217">
        <f>'ENTRI PENDAPATAN'!J160</f>
        <v>0</v>
      </c>
      <c r="N196" s="236">
        <f t="shared" si="101"/>
        <v>1</v>
      </c>
      <c r="O196" s="217">
        <f>'ENTRI PENDAPATAN'!H160</f>
        <v>2000</v>
      </c>
      <c r="P196" s="236">
        <f t="shared" si="102"/>
        <v>1</v>
      </c>
      <c r="Q196" s="181">
        <f>'ENTRI PENDAPATAN'!I160</f>
        <v>3000</v>
      </c>
      <c r="R196" s="181">
        <f>'ENTRI PENDAPATAN'!L160</f>
        <v>0</v>
      </c>
      <c r="S196" s="181">
        <f>'ENTRI PENDAPATAN'!M160</f>
        <v>6000</v>
      </c>
      <c r="T196" s="181">
        <f>'ENTRI PENDAPATAN'!N160</f>
        <v>24000</v>
      </c>
      <c r="U196" s="254">
        <f t="shared" si="96"/>
        <v>135000</v>
      </c>
      <c r="V196" s="183"/>
      <c r="X196" s="386">
        <f t="shared" si="103"/>
        <v>100000</v>
      </c>
      <c r="Y196" s="387">
        <f t="shared" si="104"/>
        <v>30000</v>
      </c>
      <c r="Z196" s="387">
        <f t="shared" si="105"/>
        <v>5000</v>
      </c>
    </row>
    <row r="197" spans="1:30" ht="15.75" thickBot="1">
      <c r="A197" s="153">
        <f t="shared" si="94"/>
        <v>6</v>
      </c>
      <c r="B197" s="151">
        <f t="shared" si="94"/>
        <v>44383</v>
      </c>
      <c r="C197" s="148">
        <f t="shared" si="95"/>
        <v>0</v>
      </c>
      <c r="D197" s="236">
        <f t="shared" si="97"/>
        <v>11</v>
      </c>
      <c r="E197" s="181">
        <f>'ENTRI PENDAPATAN'!D161</f>
        <v>22000</v>
      </c>
      <c r="F197" s="236">
        <f t="shared" si="98"/>
        <v>18</v>
      </c>
      <c r="G197" s="181">
        <f>'ENTRI PENDAPATAN'!E161</f>
        <v>27000</v>
      </c>
      <c r="H197" s="236">
        <f t="shared" si="99"/>
        <v>42</v>
      </c>
      <c r="I197" s="181">
        <f>'ENTRI PENDAPATAN'!F161</f>
        <v>42000</v>
      </c>
      <c r="J197" s="239"/>
      <c r="K197" s="182"/>
      <c r="L197" s="216">
        <f t="shared" si="100"/>
        <v>0</v>
      </c>
      <c r="M197" s="217">
        <f>'ENTRI PENDAPATAN'!J161</f>
        <v>0</v>
      </c>
      <c r="N197" s="236">
        <f t="shared" si="101"/>
        <v>1</v>
      </c>
      <c r="O197" s="217">
        <f>'ENTRI PENDAPATAN'!H161</f>
        <v>2000</v>
      </c>
      <c r="P197" s="236">
        <f t="shared" si="102"/>
        <v>1</v>
      </c>
      <c r="Q197" s="181">
        <f>'ENTRI PENDAPATAN'!I161</f>
        <v>3000</v>
      </c>
      <c r="R197" s="181">
        <f>'ENTRI PENDAPATAN'!L161</f>
        <v>0</v>
      </c>
      <c r="S197" s="181">
        <f>'ENTRI PENDAPATAN'!M161</f>
        <v>6000</v>
      </c>
      <c r="T197" s="181">
        <f>'ENTRI PENDAPATAN'!N161</f>
        <v>24000</v>
      </c>
      <c r="U197" s="254">
        <f t="shared" si="96"/>
        <v>126000</v>
      </c>
      <c r="V197" s="183" t="s">
        <v>32</v>
      </c>
      <c r="X197" s="386">
        <f t="shared" si="103"/>
        <v>91000</v>
      </c>
      <c r="Y197" s="387">
        <f t="shared" si="104"/>
        <v>30000</v>
      </c>
      <c r="Z197" s="387">
        <f t="shared" si="105"/>
        <v>5000</v>
      </c>
    </row>
    <row r="198" spans="1:30" ht="15.75" thickBot="1">
      <c r="A198" s="150">
        <f t="shared" si="94"/>
        <v>7</v>
      </c>
      <c r="B198" s="151">
        <f t="shared" si="94"/>
        <v>44384</v>
      </c>
      <c r="C198" s="148">
        <f t="shared" si="95"/>
        <v>0</v>
      </c>
      <c r="D198" s="236">
        <f t="shared" si="97"/>
        <v>12</v>
      </c>
      <c r="E198" s="181">
        <f>'ENTRI PENDAPATAN'!D162</f>
        <v>24000</v>
      </c>
      <c r="F198" s="236">
        <f t="shared" si="98"/>
        <v>18</v>
      </c>
      <c r="G198" s="181">
        <f>'ENTRI PENDAPATAN'!E162</f>
        <v>27000</v>
      </c>
      <c r="H198" s="236">
        <f t="shared" si="99"/>
        <v>42</v>
      </c>
      <c r="I198" s="181">
        <f>'ENTRI PENDAPATAN'!F162</f>
        <v>42000</v>
      </c>
      <c r="J198" s="239"/>
      <c r="K198" s="182"/>
      <c r="L198" s="216">
        <f t="shared" si="100"/>
        <v>0</v>
      </c>
      <c r="M198" s="217">
        <f>'ENTRI PENDAPATAN'!J162</f>
        <v>0</v>
      </c>
      <c r="N198" s="236">
        <f t="shared" si="101"/>
        <v>1</v>
      </c>
      <c r="O198" s="217">
        <f>'ENTRI PENDAPATAN'!H162</f>
        <v>2000</v>
      </c>
      <c r="P198" s="236">
        <f t="shared" si="102"/>
        <v>1</v>
      </c>
      <c r="Q198" s="181">
        <f>'ENTRI PENDAPATAN'!I162</f>
        <v>3000</v>
      </c>
      <c r="R198" s="181">
        <f>'ENTRI PENDAPATAN'!L162</f>
        <v>0</v>
      </c>
      <c r="S198" s="181">
        <f>'ENTRI PENDAPATAN'!M162</f>
        <v>6000</v>
      </c>
      <c r="T198" s="181">
        <f>'ENTRI PENDAPATAN'!N162</f>
        <v>24000</v>
      </c>
      <c r="U198" s="254">
        <f t="shared" si="96"/>
        <v>128000</v>
      </c>
      <c r="V198" s="183"/>
      <c r="X198" s="386">
        <f t="shared" si="103"/>
        <v>93000</v>
      </c>
      <c r="Y198" s="387">
        <f t="shared" si="104"/>
        <v>30000</v>
      </c>
      <c r="Z198" s="387">
        <f t="shared" si="105"/>
        <v>5000</v>
      </c>
    </row>
    <row r="199" spans="1:30" ht="15.75" thickBot="1">
      <c r="A199" s="153">
        <f t="shared" si="94"/>
        <v>8</v>
      </c>
      <c r="B199" s="151">
        <f t="shared" si="94"/>
        <v>44385</v>
      </c>
      <c r="C199" s="148">
        <f t="shared" si="95"/>
        <v>0</v>
      </c>
      <c r="D199" s="236">
        <f t="shared" si="97"/>
        <v>12</v>
      </c>
      <c r="E199" s="181">
        <f>'ENTRI PENDAPATAN'!D163</f>
        <v>24000</v>
      </c>
      <c r="F199" s="236">
        <f t="shared" si="98"/>
        <v>16</v>
      </c>
      <c r="G199" s="181">
        <f>'ENTRI PENDAPATAN'!E163</f>
        <v>24000</v>
      </c>
      <c r="H199" s="236">
        <f t="shared" si="99"/>
        <v>45</v>
      </c>
      <c r="I199" s="181">
        <f>'ENTRI PENDAPATAN'!F163</f>
        <v>45000</v>
      </c>
      <c r="J199" s="239"/>
      <c r="K199" s="182"/>
      <c r="L199" s="216">
        <f t="shared" si="100"/>
        <v>0</v>
      </c>
      <c r="M199" s="217">
        <f>'ENTRI PENDAPATAN'!J163</f>
        <v>0</v>
      </c>
      <c r="N199" s="236">
        <f t="shared" si="101"/>
        <v>1</v>
      </c>
      <c r="O199" s="217">
        <f>'ENTRI PENDAPATAN'!H163</f>
        <v>2000</v>
      </c>
      <c r="P199" s="236">
        <f t="shared" si="102"/>
        <v>1</v>
      </c>
      <c r="Q199" s="181">
        <f>'ENTRI PENDAPATAN'!I163</f>
        <v>3000</v>
      </c>
      <c r="R199" s="181">
        <f>'ENTRI PENDAPATAN'!L163</f>
        <v>60000</v>
      </c>
      <c r="S199" s="181">
        <f>'ENTRI PENDAPATAN'!M163</f>
        <v>6000</v>
      </c>
      <c r="T199" s="181">
        <f>'ENTRI PENDAPATAN'!N163</f>
        <v>16000</v>
      </c>
      <c r="U199" s="254">
        <f t="shared" si="96"/>
        <v>180000</v>
      </c>
      <c r="V199" s="183"/>
      <c r="X199" s="386">
        <f t="shared" si="103"/>
        <v>93000</v>
      </c>
      <c r="Y199" s="387">
        <f t="shared" si="104"/>
        <v>82000</v>
      </c>
      <c r="Z199" s="387">
        <f t="shared" si="105"/>
        <v>5000</v>
      </c>
    </row>
    <row r="200" spans="1:30" ht="15.75" thickBot="1">
      <c r="A200" s="150">
        <f t="shared" si="94"/>
        <v>9</v>
      </c>
      <c r="B200" s="151">
        <f t="shared" si="94"/>
        <v>44386</v>
      </c>
      <c r="C200" s="148">
        <f t="shared" si="95"/>
        <v>0</v>
      </c>
      <c r="D200" s="236">
        <f t="shared" si="97"/>
        <v>9</v>
      </c>
      <c r="E200" s="181">
        <f>'ENTRI PENDAPATAN'!D164</f>
        <v>18000</v>
      </c>
      <c r="F200" s="236">
        <f t="shared" si="98"/>
        <v>16</v>
      </c>
      <c r="G200" s="181">
        <f>'ENTRI PENDAPATAN'!E164</f>
        <v>24000</v>
      </c>
      <c r="H200" s="236">
        <f t="shared" si="99"/>
        <v>39</v>
      </c>
      <c r="I200" s="181">
        <f>'ENTRI PENDAPATAN'!F164</f>
        <v>39000</v>
      </c>
      <c r="J200" s="239"/>
      <c r="K200" s="182"/>
      <c r="L200" s="216">
        <f t="shared" si="100"/>
        <v>0</v>
      </c>
      <c r="M200" s="217">
        <f>'ENTRI PENDAPATAN'!J164</f>
        <v>0</v>
      </c>
      <c r="N200" s="236">
        <f t="shared" si="101"/>
        <v>1</v>
      </c>
      <c r="O200" s="217">
        <f>'ENTRI PENDAPATAN'!H164</f>
        <v>2000</v>
      </c>
      <c r="P200" s="236">
        <f t="shared" si="102"/>
        <v>1</v>
      </c>
      <c r="Q200" s="181">
        <f>'ENTRI PENDAPATAN'!I164</f>
        <v>3000</v>
      </c>
      <c r="R200" s="181">
        <f>'ENTRI PENDAPATAN'!L164</f>
        <v>0</v>
      </c>
      <c r="S200" s="181">
        <f>'ENTRI PENDAPATAN'!M164</f>
        <v>6000</v>
      </c>
      <c r="T200" s="181">
        <f>'ENTRI PENDAPATAN'!N164</f>
        <v>16000</v>
      </c>
      <c r="U200" s="254">
        <f t="shared" si="96"/>
        <v>108000</v>
      </c>
      <c r="V200" s="183"/>
      <c r="X200" s="386">
        <f t="shared" si="103"/>
        <v>81000</v>
      </c>
      <c r="Y200" s="387">
        <f t="shared" si="104"/>
        <v>22000</v>
      </c>
      <c r="Z200" s="387">
        <f t="shared" si="105"/>
        <v>5000</v>
      </c>
    </row>
    <row r="201" spans="1:30" ht="15.75" thickBot="1">
      <c r="A201" s="153">
        <f t="shared" si="94"/>
        <v>10</v>
      </c>
      <c r="B201" s="151">
        <f t="shared" si="94"/>
        <v>44387</v>
      </c>
      <c r="C201" s="148">
        <f t="shared" si="95"/>
        <v>0</v>
      </c>
      <c r="D201" s="236">
        <f t="shared" si="97"/>
        <v>11</v>
      </c>
      <c r="E201" s="181">
        <f>'ENTRI PENDAPATAN'!D165</f>
        <v>22000</v>
      </c>
      <c r="F201" s="236">
        <f t="shared" si="98"/>
        <v>16</v>
      </c>
      <c r="G201" s="181">
        <f>'ENTRI PENDAPATAN'!E165</f>
        <v>24000</v>
      </c>
      <c r="H201" s="236">
        <f t="shared" si="99"/>
        <v>42</v>
      </c>
      <c r="I201" s="181">
        <f>'ENTRI PENDAPATAN'!F165</f>
        <v>42000</v>
      </c>
      <c r="J201" s="239"/>
      <c r="K201" s="182"/>
      <c r="L201" s="216">
        <f t="shared" si="100"/>
        <v>0</v>
      </c>
      <c r="M201" s="217">
        <f>'ENTRI PENDAPATAN'!J165</f>
        <v>0</v>
      </c>
      <c r="N201" s="236">
        <f t="shared" si="101"/>
        <v>1</v>
      </c>
      <c r="O201" s="217">
        <f>'ENTRI PENDAPATAN'!H165</f>
        <v>2000</v>
      </c>
      <c r="P201" s="236">
        <f t="shared" si="102"/>
        <v>1</v>
      </c>
      <c r="Q201" s="181">
        <f>'ENTRI PENDAPATAN'!I165</f>
        <v>3000</v>
      </c>
      <c r="R201" s="181">
        <f>'ENTRI PENDAPATAN'!L165</f>
        <v>0</v>
      </c>
      <c r="S201" s="181">
        <f>'ENTRI PENDAPATAN'!M165</f>
        <v>6000</v>
      </c>
      <c r="T201" s="181">
        <f>'ENTRI PENDAPATAN'!N165</f>
        <v>24000</v>
      </c>
      <c r="U201" s="254">
        <f t="shared" si="96"/>
        <v>123000</v>
      </c>
      <c r="V201" s="183"/>
      <c r="X201" s="386">
        <f t="shared" si="103"/>
        <v>88000</v>
      </c>
      <c r="Y201" s="387">
        <f t="shared" si="104"/>
        <v>30000</v>
      </c>
      <c r="Z201" s="387">
        <f t="shared" si="105"/>
        <v>5000</v>
      </c>
    </row>
    <row r="202" spans="1:30" ht="15.75" thickBot="1">
      <c r="A202" s="150">
        <f t="shared" si="94"/>
        <v>11</v>
      </c>
      <c r="B202" s="151">
        <f t="shared" si="94"/>
        <v>44388</v>
      </c>
      <c r="C202" s="148">
        <f t="shared" si="95"/>
        <v>0</v>
      </c>
      <c r="D202" s="236">
        <f t="shared" si="97"/>
        <v>10</v>
      </c>
      <c r="E202" s="181">
        <f>'ENTRI PENDAPATAN'!D166</f>
        <v>20000</v>
      </c>
      <c r="F202" s="236">
        <f t="shared" si="98"/>
        <v>14</v>
      </c>
      <c r="G202" s="181">
        <f>'ENTRI PENDAPATAN'!E166</f>
        <v>21000</v>
      </c>
      <c r="H202" s="236">
        <f t="shared" si="99"/>
        <v>30</v>
      </c>
      <c r="I202" s="181">
        <f>'ENTRI PENDAPATAN'!F166</f>
        <v>30000</v>
      </c>
      <c r="J202" s="239"/>
      <c r="K202" s="182"/>
      <c r="L202" s="216">
        <f t="shared" si="100"/>
        <v>0</v>
      </c>
      <c r="M202" s="217">
        <f>'ENTRI PENDAPATAN'!J166</f>
        <v>0</v>
      </c>
      <c r="N202" s="236">
        <f t="shared" si="101"/>
        <v>1</v>
      </c>
      <c r="O202" s="217">
        <f>'ENTRI PENDAPATAN'!H166</f>
        <v>2000</v>
      </c>
      <c r="P202" s="236">
        <f t="shared" si="102"/>
        <v>1</v>
      </c>
      <c r="Q202" s="181">
        <f>'ENTRI PENDAPATAN'!I166</f>
        <v>3000</v>
      </c>
      <c r="R202" s="181">
        <f>'ENTRI PENDAPATAN'!L166</f>
        <v>0</v>
      </c>
      <c r="S202" s="181">
        <f>'ENTRI PENDAPATAN'!M166</f>
        <v>6000</v>
      </c>
      <c r="T202" s="181">
        <f>'ENTRI PENDAPATAN'!N166</f>
        <v>16000</v>
      </c>
      <c r="U202" s="254">
        <f t="shared" si="96"/>
        <v>98000</v>
      </c>
      <c r="V202" s="183"/>
      <c r="X202" s="386">
        <f t="shared" si="103"/>
        <v>71000</v>
      </c>
      <c r="Y202" s="387">
        <f t="shared" si="104"/>
        <v>22000</v>
      </c>
      <c r="Z202" s="387">
        <f t="shared" si="105"/>
        <v>5000</v>
      </c>
    </row>
    <row r="203" spans="1:30" ht="15.75" thickBot="1">
      <c r="A203" s="153">
        <f t="shared" si="94"/>
        <v>12</v>
      </c>
      <c r="B203" s="151">
        <f t="shared" si="94"/>
        <v>44389</v>
      </c>
      <c r="C203" s="148">
        <f t="shared" si="95"/>
        <v>0</v>
      </c>
      <c r="D203" s="236">
        <f t="shared" si="97"/>
        <v>10</v>
      </c>
      <c r="E203" s="181">
        <f>'ENTRI PENDAPATAN'!D167</f>
        <v>20000</v>
      </c>
      <c r="F203" s="236">
        <f t="shared" si="98"/>
        <v>16</v>
      </c>
      <c r="G203" s="181">
        <f>'ENTRI PENDAPATAN'!E167</f>
        <v>24000</v>
      </c>
      <c r="H203" s="236">
        <f t="shared" si="99"/>
        <v>33</v>
      </c>
      <c r="I203" s="181">
        <f>'ENTRI PENDAPATAN'!F167</f>
        <v>33000</v>
      </c>
      <c r="J203" s="239"/>
      <c r="K203" s="182"/>
      <c r="L203" s="216">
        <f t="shared" si="100"/>
        <v>0</v>
      </c>
      <c r="M203" s="217">
        <f>'ENTRI PENDAPATAN'!J167</f>
        <v>0</v>
      </c>
      <c r="N203" s="236">
        <f t="shared" si="101"/>
        <v>1</v>
      </c>
      <c r="O203" s="217">
        <f>'ENTRI PENDAPATAN'!H167</f>
        <v>2000</v>
      </c>
      <c r="P203" s="236">
        <f t="shared" si="102"/>
        <v>1</v>
      </c>
      <c r="Q203" s="181">
        <f>'ENTRI PENDAPATAN'!I167</f>
        <v>3000</v>
      </c>
      <c r="R203" s="181">
        <f>'ENTRI PENDAPATAN'!L167</f>
        <v>0</v>
      </c>
      <c r="S203" s="181">
        <f>'ENTRI PENDAPATAN'!M167</f>
        <v>6000</v>
      </c>
      <c r="T203" s="181">
        <f>'ENTRI PENDAPATAN'!N167</f>
        <v>24000</v>
      </c>
      <c r="U203" s="254">
        <f t="shared" si="96"/>
        <v>112000</v>
      </c>
      <c r="V203" s="183"/>
      <c r="X203" s="386">
        <f t="shared" si="103"/>
        <v>77000</v>
      </c>
      <c r="Y203" s="387">
        <f t="shared" si="104"/>
        <v>30000</v>
      </c>
      <c r="Z203" s="387">
        <f t="shared" si="105"/>
        <v>5000</v>
      </c>
    </row>
    <row r="204" spans="1:30" ht="15.75" thickBot="1">
      <c r="A204" s="150">
        <f t="shared" si="94"/>
        <v>13</v>
      </c>
      <c r="B204" s="151">
        <f t="shared" si="94"/>
        <v>44390</v>
      </c>
      <c r="C204" s="148">
        <f t="shared" si="95"/>
        <v>0</v>
      </c>
      <c r="D204" s="236">
        <f t="shared" si="97"/>
        <v>10</v>
      </c>
      <c r="E204" s="181">
        <f>'ENTRI PENDAPATAN'!D168</f>
        <v>20000</v>
      </c>
      <c r="F204" s="236">
        <f t="shared" si="98"/>
        <v>14</v>
      </c>
      <c r="G204" s="181">
        <f>'ENTRI PENDAPATAN'!E168</f>
        <v>21000</v>
      </c>
      <c r="H204" s="236">
        <f t="shared" si="99"/>
        <v>39</v>
      </c>
      <c r="I204" s="181">
        <f>'ENTRI PENDAPATAN'!F168</f>
        <v>39000</v>
      </c>
      <c r="J204" s="239"/>
      <c r="K204" s="182"/>
      <c r="L204" s="216">
        <f t="shared" si="100"/>
        <v>0</v>
      </c>
      <c r="M204" s="217">
        <f>'ENTRI PENDAPATAN'!J168</f>
        <v>0</v>
      </c>
      <c r="N204" s="236">
        <f t="shared" si="101"/>
        <v>1</v>
      </c>
      <c r="O204" s="217">
        <f>'ENTRI PENDAPATAN'!H168</f>
        <v>2000</v>
      </c>
      <c r="P204" s="236">
        <f t="shared" si="102"/>
        <v>1</v>
      </c>
      <c r="Q204" s="181">
        <f>'ENTRI PENDAPATAN'!I168</f>
        <v>3000</v>
      </c>
      <c r="R204" s="181">
        <f>'ENTRI PENDAPATAN'!L168</f>
        <v>0</v>
      </c>
      <c r="S204" s="181">
        <f>'ENTRI PENDAPATAN'!M168</f>
        <v>6000</v>
      </c>
      <c r="T204" s="181">
        <f>'ENTRI PENDAPATAN'!N168</f>
        <v>16000</v>
      </c>
      <c r="U204" s="254">
        <f t="shared" si="96"/>
        <v>107000</v>
      </c>
      <c r="V204" s="183"/>
      <c r="X204" s="386">
        <f t="shared" si="103"/>
        <v>80000</v>
      </c>
      <c r="Y204" s="387">
        <f t="shared" si="104"/>
        <v>22000</v>
      </c>
      <c r="Z204" s="387">
        <f t="shared" si="105"/>
        <v>5000</v>
      </c>
    </row>
    <row r="205" spans="1:30" ht="15.75" thickBot="1">
      <c r="A205" s="153">
        <f t="shared" si="94"/>
        <v>14</v>
      </c>
      <c r="B205" s="151">
        <f t="shared" si="94"/>
        <v>44391</v>
      </c>
      <c r="C205" s="148">
        <f t="shared" si="95"/>
        <v>0</v>
      </c>
      <c r="D205" s="236">
        <f t="shared" si="97"/>
        <v>11</v>
      </c>
      <c r="E205" s="181">
        <f>'ENTRI PENDAPATAN'!D169</f>
        <v>22000</v>
      </c>
      <c r="F205" s="236">
        <f t="shared" si="98"/>
        <v>16</v>
      </c>
      <c r="G205" s="181">
        <f>'ENTRI PENDAPATAN'!E169</f>
        <v>24000</v>
      </c>
      <c r="H205" s="236">
        <f t="shared" si="99"/>
        <v>36</v>
      </c>
      <c r="I205" s="181">
        <f>'ENTRI PENDAPATAN'!F169</f>
        <v>36000</v>
      </c>
      <c r="J205" s="239"/>
      <c r="K205" s="182"/>
      <c r="L205" s="216">
        <f t="shared" si="100"/>
        <v>0</v>
      </c>
      <c r="M205" s="217">
        <f>'ENTRI PENDAPATAN'!J169</f>
        <v>0</v>
      </c>
      <c r="N205" s="236">
        <f t="shared" si="101"/>
        <v>1</v>
      </c>
      <c r="O205" s="217">
        <f>'ENTRI PENDAPATAN'!H169</f>
        <v>2000</v>
      </c>
      <c r="P205" s="236">
        <f t="shared" si="102"/>
        <v>1</v>
      </c>
      <c r="Q205" s="181">
        <f>'ENTRI PENDAPATAN'!I169</f>
        <v>3000</v>
      </c>
      <c r="R205" s="181">
        <f>'ENTRI PENDAPATAN'!L169</f>
        <v>60000</v>
      </c>
      <c r="S205" s="181">
        <f>'ENTRI PENDAPATAN'!M169</f>
        <v>6000</v>
      </c>
      <c r="T205" s="181">
        <f>'ENTRI PENDAPATAN'!N169</f>
        <v>24000</v>
      </c>
      <c r="U205" s="254">
        <f t="shared" si="96"/>
        <v>177000</v>
      </c>
      <c r="V205" s="183"/>
      <c r="X205" s="386">
        <f t="shared" si="103"/>
        <v>82000</v>
      </c>
      <c r="Y205" s="387">
        <f t="shared" si="104"/>
        <v>90000</v>
      </c>
      <c r="Z205" s="387">
        <f t="shared" si="105"/>
        <v>5000</v>
      </c>
    </row>
    <row r="206" spans="1:30" ht="15.75" thickBot="1">
      <c r="A206" s="150">
        <f t="shared" si="94"/>
        <v>15</v>
      </c>
      <c r="B206" s="151">
        <f t="shared" si="94"/>
        <v>44392</v>
      </c>
      <c r="C206" s="148">
        <f t="shared" si="95"/>
        <v>0</v>
      </c>
      <c r="D206" s="236">
        <f t="shared" si="97"/>
        <v>10</v>
      </c>
      <c r="E206" s="181">
        <f>'ENTRI PENDAPATAN'!D170</f>
        <v>20000</v>
      </c>
      <c r="F206" s="236">
        <f t="shared" si="98"/>
        <v>14</v>
      </c>
      <c r="G206" s="181">
        <f>'ENTRI PENDAPATAN'!E170</f>
        <v>21000</v>
      </c>
      <c r="H206" s="236">
        <f t="shared" si="99"/>
        <v>33</v>
      </c>
      <c r="I206" s="181">
        <f>'ENTRI PENDAPATAN'!F170</f>
        <v>33000</v>
      </c>
      <c r="J206" s="239"/>
      <c r="K206" s="182"/>
      <c r="L206" s="216">
        <f t="shared" si="100"/>
        <v>0</v>
      </c>
      <c r="M206" s="217">
        <f>'ENTRI PENDAPATAN'!J170</f>
        <v>0</v>
      </c>
      <c r="N206" s="236">
        <f t="shared" si="101"/>
        <v>1</v>
      </c>
      <c r="O206" s="217">
        <f>'ENTRI PENDAPATAN'!H170</f>
        <v>2000</v>
      </c>
      <c r="P206" s="236">
        <f t="shared" si="102"/>
        <v>1</v>
      </c>
      <c r="Q206" s="181">
        <f>'ENTRI PENDAPATAN'!I170</f>
        <v>3000</v>
      </c>
      <c r="R206" s="181">
        <f>'ENTRI PENDAPATAN'!L170</f>
        <v>0</v>
      </c>
      <c r="S206" s="181">
        <f>'ENTRI PENDAPATAN'!M170</f>
        <v>6000</v>
      </c>
      <c r="T206" s="181">
        <f>'ENTRI PENDAPATAN'!N170</f>
        <v>32000</v>
      </c>
      <c r="U206" s="254">
        <f t="shared" si="96"/>
        <v>117000</v>
      </c>
      <c r="V206" s="183"/>
      <c r="X206" s="386">
        <f t="shared" si="103"/>
        <v>74000</v>
      </c>
      <c r="Y206" s="387">
        <f t="shared" si="104"/>
        <v>38000</v>
      </c>
      <c r="Z206" s="387">
        <f t="shared" si="105"/>
        <v>5000</v>
      </c>
    </row>
    <row r="207" spans="1:30" ht="15.75" thickBot="1">
      <c r="A207" s="153">
        <f t="shared" si="94"/>
        <v>16</v>
      </c>
      <c r="B207" s="151">
        <f t="shared" si="94"/>
        <v>44393</v>
      </c>
      <c r="C207" s="148">
        <f t="shared" si="95"/>
        <v>0</v>
      </c>
      <c r="D207" s="236">
        <f t="shared" si="97"/>
        <v>10</v>
      </c>
      <c r="E207" s="181">
        <f>'ENTRI PENDAPATAN'!D171</f>
        <v>20000</v>
      </c>
      <c r="F207" s="236">
        <f t="shared" si="98"/>
        <v>14</v>
      </c>
      <c r="G207" s="181">
        <f>'ENTRI PENDAPATAN'!E171</f>
        <v>21000</v>
      </c>
      <c r="H207" s="236">
        <f t="shared" si="99"/>
        <v>30</v>
      </c>
      <c r="I207" s="181">
        <f>'ENTRI PENDAPATAN'!F171</f>
        <v>30000</v>
      </c>
      <c r="J207" s="239"/>
      <c r="K207" s="182"/>
      <c r="L207" s="216">
        <f t="shared" si="100"/>
        <v>0</v>
      </c>
      <c r="M207" s="217">
        <f>'ENTRI PENDAPATAN'!J171</f>
        <v>0</v>
      </c>
      <c r="N207" s="236">
        <f t="shared" si="101"/>
        <v>1</v>
      </c>
      <c r="O207" s="217">
        <f>'ENTRI PENDAPATAN'!H171</f>
        <v>2000</v>
      </c>
      <c r="P207" s="236">
        <f t="shared" si="102"/>
        <v>1</v>
      </c>
      <c r="Q207" s="181">
        <f>'ENTRI PENDAPATAN'!I171</f>
        <v>3000</v>
      </c>
      <c r="R207" s="181">
        <f>'ENTRI PENDAPATAN'!L171</f>
        <v>0</v>
      </c>
      <c r="S207" s="181">
        <f>'ENTRI PENDAPATAN'!M171</f>
        <v>6000</v>
      </c>
      <c r="T207" s="181">
        <f>'ENTRI PENDAPATAN'!N171</f>
        <v>32000</v>
      </c>
      <c r="U207" s="254">
        <f t="shared" si="96"/>
        <v>114000</v>
      </c>
      <c r="V207" s="183"/>
      <c r="X207" s="386">
        <f t="shared" si="103"/>
        <v>71000</v>
      </c>
      <c r="Y207" s="387">
        <f t="shared" si="104"/>
        <v>38000</v>
      </c>
      <c r="Z207" s="387">
        <f t="shared" si="105"/>
        <v>5000</v>
      </c>
    </row>
    <row r="208" spans="1:30" ht="15.75" thickBot="1">
      <c r="A208" s="150">
        <f t="shared" si="94"/>
        <v>17</v>
      </c>
      <c r="B208" s="151">
        <f t="shared" si="94"/>
        <v>44394</v>
      </c>
      <c r="C208" s="148">
        <f t="shared" si="95"/>
        <v>0</v>
      </c>
      <c r="D208" s="236">
        <f t="shared" si="97"/>
        <v>10</v>
      </c>
      <c r="E208" s="181">
        <f>'ENTRI PENDAPATAN'!D172</f>
        <v>20000</v>
      </c>
      <c r="F208" s="236">
        <f t="shared" si="98"/>
        <v>14</v>
      </c>
      <c r="G208" s="181">
        <f>'ENTRI PENDAPATAN'!E172</f>
        <v>21000</v>
      </c>
      <c r="H208" s="236">
        <f t="shared" si="99"/>
        <v>30</v>
      </c>
      <c r="I208" s="181">
        <f>'ENTRI PENDAPATAN'!F172</f>
        <v>30000</v>
      </c>
      <c r="J208" s="239"/>
      <c r="K208" s="182"/>
      <c r="L208" s="216">
        <f t="shared" si="100"/>
        <v>0</v>
      </c>
      <c r="M208" s="217">
        <f>'ENTRI PENDAPATAN'!J172</f>
        <v>0</v>
      </c>
      <c r="N208" s="236">
        <f t="shared" si="101"/>
        <v>1</v>
      </c>
      <c r="O208" s="217">
        <f>'ENTRI PENDAPATAN'!H172</f>
        <v>2000</v>
      </c>
      <c r="P208" s="236">
        <f t="shared" si="102"/>
        <v>1</v>
      </c>
      <c r="Q208" s="181">
        <f>'ENTRI PENDAPATAN'!I172</f>
        <v>3000</v>
      </c>
      <c r="R208" s="181">
        <f>'ENTRI PENDAPATAN'!L172</f>
        <v>0</v>
      </c>
      <c r="S208" s="181">
        <f>'ENTRI PENDAPATAN'!M172</f>
        <v>6000</v>
      </c>
      <c r="T208" s="181">
        <f>'ENTRI PENDAPATAN'!N172</f>
        <v>24000</v>
      </c>
      <c r="U208" s="254">
        <f t="shared" si="96"/>
        <v>106000</v>
      </c>
      <c r="V208" s="183"/>
      <c r="X208" s="386">
        <f t="shared" si="103"/>
        <v>71000</v>
      </c>
      <c r="Y208" s="387">
        <f t="shared" si="104"/>
        <v>30000</v>
      </c>
      <c r="Z208" s="387">
        <f t="shared" si="105"/>
        <v>5000</v>
      </c>
    </row>
    <row r="209" spans="1:46" ht="15.75" thickBot="1">
      <c r="A209" s="153">
        <f t="shared" si="94"/>
        <v>18</v>
      </c>
      <c r="B209" s="151">
        <f t="shared" si="94"/>
        <v>44395</v>
      </c>
      <c r="C209" s="148">
        <f t="shared" si="95"/>
        <v>0</v>
      </c>
      <c r="D209" s="236">
        <f t="shared" si="97"/>
        <v>10</v>
      </c>
      <c r="E209" s="181">
        <f>'ENTRI PENDAPATAN'!D173</f>
        <v>20000</v>
      </c>
      <c r="F209" s="236">
        <f t="shared" si="98"/>
        <v>14</v>
      </c>
      <c r="G209" s="181">
        <f>'ENTRI PENDAPATAN'!E173</f>
        <v>21000</v>
      </c>
      <c r="H209" s="236">
        <f t="shared" si="99"/>
        <v>33</v>
      </c>
      <c r="I209" s="181">
        <f>'ENTRI PENDAPATAN'!F173</f>
        <v>33000</v>
      </c>
      <c r="J209" s="239"/>
      <c r="K209" s="182"/>
      <c r="L209" s="216">
        <f t="shared" si="100"/>
        <v>0</v>
      </c>
      <c r="M209" s="217">
        <f>'ENTRI PENDAPATAN'!J173</f>
        <v>0</v>
      </c>
      <c r="N209" s="236">
        <f t="shared" si="101"/>
        <v>1</v>
      </c>
      <c r="O209" s="217">
        <f>'ENTRI PENDAPATAN'!H173</f>
        <v>2000</v>
      </c>
      <c r="P209" s="236">
        <f t="shared" si="102"/>
        <v>1</v>
      </c>
      <c r="Q209" s="181">
        <f>'ENTRI PENDAPATAN'!I173</f>
        <v>3000</v>
      </c>
      <c r="R209" s="181">
        <f>'ENTRI PENDAPATAN'!L173</f>
        <v>0</v>
      </c>
      <c r="S209" s="181">
        <f>'ENTRI PENDAPATAN'!M173</f>
        <v>4000</v>
      </c>
      <c r="T209" s="181">
        <f>'ENTRI PENDAPATAN'!N173</f>
        <v>16000</v>
      </c>
      <c r="U209" s="254">
        <f t="shared" si="96"/>
        <v>99000</v>
      </c>
      <c r="V209" s="183"/>
      <c r="X209" s="386">
        <f t="shared" si="103"/>
        <v>74000</v>
      </c>
      <c r="Y209" s="387">
        <f t="shared" si="104"/>
        <v>20000</v>
      </c>
      <c r="Z209" s="387">
        <f t="shared" si="105"/>
        <v>5000</v>
      </c>
    </row>
    <row r="210" spans="1:46" ht="15.75" thickBot="1">
      <c r="A210" s="150">
        <f t="shared" si="94"/>
        <v>19</v>
      </c>
      <c r="B210" s="151">
        <f t="shared" si="94"/>
        <v>44396</v>
      </c>
      <c r="C210" s="148">
        <f t="shared" si="95"/>
        <v>0</v>
      </c>
      <c r="D210" s="236">
        <f t="shared" si="97"/>
        <v>10</v>
      </c>
      <c r="E210" s="181">
        <f>'ENTRI PENDAPATAN'!D174</f>
        <v>20000</v>
      </c>
      <c r="F210" s="236">
        <f t="shared" si="98"/>
        <v>16</v>
      </c>
      <c r="G210" s="181">
        <f>'ENTRI PENDAPATAN'!E174</f>
        <v>24000</v>
      </c>
      <c r="H210" s="236">
        <f t="shared" si="99"/>
        <v>30</v>
      </c>
      <c r="I210" s="181">
        <f>'ENTRI PENDAPATAN'!F174</f>
        <v>30000</v>
      </c>
      <c r="J210" s="239"/>
      <c r="K210" s="182"/>
      <c r="L210" s="216">
        <f t="shared" si="100"/>
        <v>0</v>
      </c>
      <c r="M210" s="217">
        <f>'ENTRI PENDAPATAN'!J174</f>
        <v>0</v>
      </c>
      <c r="N210" s="236">
        <f t="shared" si="101"/>
        <v>1</v>
      </c>
      <c r="O210" s="217">
        <f>'ENTRI PENDAPATAN'!H174</f>
        <v>2000</v>
      </c>
      <c r="P210" s="236">
        <f t="shared" si="102"/>
        <v>1</v>
      </c>
      <c r="Q210" s="181">
        <f>'ENTRI PENDAPATAN'!I174</f>
        <v>3000</v>
      </c>
      <c r="R210" s="181">
        <f>'ENTRI PENDAPATAN'!L174</f>
        <v>0</v>
      </c>
      <c r="S210" s="181">
        <f>'ENTRI PENDAPATAN'!M174</f>
        <v>6000</v>
      </c>
      <c r="T210" s="181">
        <f>'ENTRI PENDAPATAN'!N174</f>
        <v>24000</v>
      </c>
      <c r="U210" s="254">
        <f t="shared" si="96"/>
        <v>109000</v>
      </c>
      <c r="V210" s="183"/>
      <c r="X210" s="386">
        <f t="shared" si="103"/>
        <v>74000</v>
      </c>
      <c r="Y210" s="387">
        <f t="shared" si="104"/>
        <v>30000</v>
      </c>
      <c r="Z210" s="387">
        <f t="shared" si="105"/>
        <v>5000</v>
      </c>
    </row>
    <row r="211" spans="1:46">
      <c r="A211" s="243">
        <f t="shared" si="94"/>
        <v>20</v>
      </c>
      <c r="B211" s="151">
        <f t="shared" si="94"/>
        <v>44397</v>
      </c>
      <c r="C211" s="149">
        <f t="shared" si="95"/>
        <v>0</v>
      </c>
      <c r="D211" s="236">
        <f t="shared" si="97"/>
        <v>6</v>
      </c>
      <c r="E211" s="181">
        <f>'ENTRI PENDAPATAN'!D175</f>
        <v>12000</v>
      </c>
      <c r="F211" s="236">
        <f t="shared" si="98"/>
        <v>4</v>
      </c>
      <c r="G211" s="181">
        <f>'ENTRI PENDAPATAN'!E175</f>
        <v>6000</v>
      </c>
      <c r="H211" s="236">
        <f t="shared" si="99"/>
        <v>15</v>
      </c>
      <c r="I211" s="181">
        <f>'ENTRI PENDAPATAN'!F175</f>
        <v>15000</v>
      </c>
      <c r="J211" s="250"/>
      <c r="K211" s="227"/>
      <c r="L211" s="216">
        <v>0</v>
      </c>
      <c r="M211" s="217">
        <f>'ENTRI PENDAPATAN'!J175</f>
        <v>0</v>
      </c>
      <c r="N211" s="236">
        <f t="shared" si="101"/>
        <v>0</v>
      </c>
      <c r="O211" s="217">
        <f>'ENTRI PENDAPATAN'!H175</f>
        <v>0</v>
      </c>
      <c r="P211" s="236">
        <f t="shared" si="102"/>
        <v>0</v>
      </c>
      <c r="Q211" s="181">
        <f>'ENTRI PENDAPATAN'!I175</f>
        <v>0</v>
      </c>
      <c r="R211" s="181">
        <f>'ENTRI PENDAPATAN'!L175</f>
        <v>0</v>
      </c>
      <c r="S211" s="181">
        <f>'ENTRI PENDAPATAN'!M175</f>
        <v>6000</v>
      </c>
      <c r="T211" s="181">
        <f>'ENTRI PENDAPATAN'!N175</f>
        <v>0</v>
      </c>
      <c r="U211" s="254">
        <f t="shared" si="96"/>
        <v>39000</v>
      </c>
      <c r="V211" s="183"/>
      <c r="X211" s="386">
        <f t="shared" si="103"/>
        <v>33000</v>
      </c>
      <c r="Y211" s="387">
        <f t="shared" si="104"/>
        <v>6000</v>
      </c>
      <c r="Z211" s="387">
        <f t="shared" si="105"/>
        <v>0</v>
      </c>
    </row>
    <row r="212" spans="1:46" s="163" customFormat="1" ht="15.75" thickBot="1">
      <c r="A212" s="244">
        <f t="shared" si="94"/>
        <v>21</v>
      </c>
      <c r="B212" s="151">
        <f t="shared" si="94"/>
        <v>44398</v>
      </c>
      <c r="C212" s="142">
        <f t="shared" si="95"/>
        <v>0</v>
      </c>
      <c r="D212" s="236">
        <f t="shared" si="97"/>
        <v>10</v>
      </c>
      <c r="E212" s="181">
        <f>'ENTRI PENDAPATAN'!D176</f>
        <v>20000</v>
      </c>
      <c r="F212" s="236">
        <f t="shared" si="98"/>
        <v>12</v>
      </c>
      <c r="G212" s="181">
        <f>'ENTRI PENDAPATAN'!E176</f>
        <v>18000</v>
      </c>
      <c r="H212" s="236">
        <f t="shared" si="99"/>
        <v>30</v>
      </c>
      <c r="I212" s="181">
        <f>'ENTRI PENDAPATAN'!F176</f>
        <v>30000</v>
      </c>
      <c r="J212" s="251"/>
      <c r="K212" s="229"/>
      <c r="L212" s="216">
        <f t="shared" si="100"/>
        <v>0</v>
      </c>
      <c r="M212" s="217">
        <f>'ENTRI PENDAPATAN'!J176</f>
        <v>0</v>
      </c>
      <c r="N212" s="236">
        <f t="shared" si="101"/>
        <v>0</v>
      </c>
      <c r="O212" s="217">
        <f>'ENTRI PENDAPATAN'!H176</f>
        <v>0</v>
      </c>
      <c r="P212" s="236">
        <f t="shared" si="102"/>
        <v>0</v>
      </c>
      <c r="Q212" s="181">
        <f>'ENTRI PENDAPATAN'!I176</f>
        <v>0</v>
      </c>
      <c r="R212" s="181">
        <f>'ENTRI PENDAPATAN'!L176</f>
        <v>0</v>
      </c>
      <c r="S212" s="181">
        <f>'ENTRI PENDAPATAN'!M176</f>
        <v>6000</v>
      </c>
      <c r="T212" s="181">
        <f>'ENTRI PENDAPATAN'!N176</f>
        <v>0</v>
      </c>
      <c r="U212" s="254">
        <f t="shared" si="96"/>
        <v>74000</v>
      </c>
      <c r="V212" s="255"/>
      <c r="W212" s="385"/>
      <c r="X212" s="386">
        <f t="shared" si="103"/>
        <v>68000</v>
      </c>
      <c r="Y212" s="387">
        <f t="shared" si="104"/>
        <v>6000</v>
      </c>
      <c r="Z212" s="387">
        <f t="shared" si="105"/>
        <v>0</v>
      </c>
      <c r="AA212" s="385"/>
      <c r="AB212" s="385"/>
      <c r="AC212" s="385"/>
      <c r="AD212" s="385"/>
      <c r="AE212" s="385"/>
      <c r="AF212" s="385"/>
      <c r="AG212" s="385"/>
      <c r="AH212" s="385"/>
      <c r="AI212" s="385"/>
      <c r="AJ212" s="393"/>
      <c r="AK212" s="393"/>
      <c r="AL212" s="393"/>
      <c r="AM212" s="393"/>
      <c r="AN212" s="393"/>
      <c r="AO212" s="393"/>
      <c r="AP212" s="393"/>
      <c r="AQ212" s="393"/>
      <c r="AR212" s="393"/>
      <c r="AS212" s="393"/>
      <c r="AT212" s="393"/>
    </row>
    <row r="213" spans="1:46" s="163" customFormat="1" ht="15.75" thickBot="1">
      <c r="A213" s="153">
        <f t="shared" si="94"/>
        <v>22</v>
      </c>
      <c r="B213" s="151">
        <f t="shared" si="94"/>
        <v>44399</v>
      </c>
      <c r="C213" s="148">
        <f t="shared" si="95"/>
        <v>0</v>
      </c>
      <c r="D213" s="236">
        <f t="shared" si="97"/>
        <v>12</v>
      </c>
      <c r="E213" s="181">
        <f>'ENTRI PENDAPATAN'!D177</f>
        <v>24000</v>
      </c>
      <c r="F213" s="236">
        <f t="shared" si="98"/>
        <v>16</v>
      </c>
      <c r="G213" s="181">
        <f>'ENTRI PENDAPATAN'!E177</f>
        <v>24000</v>
      </c>
      <c r="H213" s="236">
        <f t="shared" si="99"/>
        <v>33</v>
      </c>
      <c r="I213" s="181">
        <f>'ENTRI PENDAPATAN'!F177</f>
        <v>33000</v>
      </c>
      <c r="J213" s="239"/>
      <c r="K213" s="182"/>
      <c r="L213" s="216">
        <f t="shared" si="100"/>
        <v>0</v>
      </c>
      <c r="M213" s="217">
        <f>'ENTRI PENDAPATAN'!J177</f>
        <v>0</v>
      </c>
      <c r="N213" s="236">
        <f t="shared" si="101"/>
        <v>0</v>
      </c>
      <c r="O213" s="217">
        <f>'ENTRI PENDAPATAN'!H177</f>
        <v>0</v>
      </c>
      <c r="P213" s="236">
        <f t="shared" si="102"/>
        <v>0</v>
      </c>
      <c r="Q213" s="181">
        <f>'ENTRI PENDAPATAN'!I177</f>
        <v>0</v>
      </c>
      <c r="R213" s="181">
        <f>'ENTRI PENDAPATAN'!L177</f>
        <v>60000</v>
      </c>
      <c r="S213" s="181">
        <f>'ENTRI PENDAPATAN'!M177</f>
        <v>6000</v>
      </c>
      <c r="T213" s="181">
        <f>'ENTRI PENDAPATAN'!N177</f>
        <v>16000</v>
      </c>
      <c r="U213" s="254">
        <f t="shared" si="96"/>
        <v>163000</v>
      </c>
      <c r="V213" s="255"/>
      <c r="W213" s="385"/>
      <c r="X213" s="386">
        <f t="shared" si="103"/>
        <v>81000</v>
      </c>
      <c r="Y213" s="387">
        <f t="shared" si="104"/>
        <v>82000</v>
      </c>
      <c r="Z213" s="387">
        <f t="shared" si="105"/>
        <v>0</v>
      </c>
      <c r="AA213" s="385"/>
      <c r="AB213" s="385"/>
      <c r="AC213" s="385"/>
      <c r="AD213" s="385"/>
      <c r="AE213" s="385"/>
      <c r="AF213" s="385"/>
      <c r="AG213" s="385"/>
      <c r="AH213" s="385"/>
      <c r="AI213" s="385"/>
      <c r="AJ213" s="393"/>
      <c r="AK213" s="393"/>
      <c r="AL213" s="393"/>
      <c r="AM213" s="393"/>
      <c r="AN213" s="393"/>
      <c r="AO213" s="393"/>
      <c r="AP213" s="393"/>
      <c r="AQ213" s="393"/>
      <c r="AR213" s="393"/>
      <c r="AS213" s="393"/>
      <c r="AT213" s="393"/>
    </row>
    <row r="214" spans="1:46" s="163" customFormat="1" ht="15.75" thickBot="1">
      <c r="A214" s="150">
        <f t="shared" si="94"/>
        <v>23</v>
      </c>
      <c r="B214" s="151">
        <f t="shared" si="94"/>
        <v>44400</v>
      </c>
      <c r="C214" s="148">
        <f t="shared" si="95"/>
        <v>0</v>
      </c>
      <c r="D214" s="236">
        <f t="shared" si="97"/>
        <v>11</v>
      </c>
      <c r="E214" s="181">
        <f>'ENTRI PENDAPATAN'!D178</f>
        <v>22000</v>
      </c>
      <c r="F214" s="236">
        <f t="shared" si="98"/>
        <v>14</v>
      </c>
      <c r="G214" s="181">
        <f>'ENTRI PENDAPATAN'!E178</f>
        <v>21000</v>
      </c>
      <c r="H214" s="236">
        <f t="shared" si="99"/>
        <v>33</v>
      </c>
      <c r="I214" s="181">
        <f>'ENTRI PENDAPATAN'!F178</f>
        <v>33000</v>
      </c>
      <c r="J214" s="239"/>
      <c r="K214" s="182"/>
      <c r="L214" s="216">
        <f t="shared" si="100"/>
        <v>0</v>
      </c>
      <c r="M214" s="217">
        <f>'ENTRI PENDAPATAN'!J178</f>
        <v>0</v>
      </c>
      <c r="N214" s="236">
        <f t="shared" si="101"/>
        <v>1</v>
      </c>
      <c r="O214" s="217">
        <f>'ENTRI PENDAPATAN'!H178</f>
        <v>2000</v>
      </c>
      <c r="P214" s="236">
        <f t="shared" si="102"/>
        <v>1</v>
      </c>
      <c r="Q214" s="181">
        <f>'ENTRI PENDAPATAN'!I178</f>
        <v>3000</v>
      </c>
      <c r="R214" s="181">
        <f>'ENTRI PENDAPATAN'!L178</f>
        <v>0</v>
      </c>
      <c r="S214" s="181">
        <f>'ENTRI PENDAPATAN'!M178</f>
        <v>6000</v>
      </c>
      <c r="T214" s="181">
        <f>'ENTRI PENDAPATAN'!N178</f>
        <v>24000</v>
      </c>
      <c r="U214" s="254">
        <f t="shared" si="96"/>
        <v>111000</v>
      </c>
      <c r="V214" s="255"/>
      <c r="W214" s="385"/>
      <c r="X214" s="386">
        <f t="shared" si="103"/>
        <v>76000</v>
      </c>
      <c r="Y214" s="387">
        <f t="shared" si="104"/>
        <v>30000</v>
      </c>
      <c r="Z214" s="387">
        <f t="shared" si="105"/>
        <v>5000</v>
      </c>
      <c r="AA214" s="385"/>
      <c r="AB214" s="385"/>
      <c r="AC214" s="385"/>
      <c r="AD214" s="385"/>
      <c r="AE214" s="385"/>
      <c r="AF214" s="385"/>
      <c r="AG214" s="385"/>
      <c r="AH214" s="385"/>
      <c r="AI214" s="385"/>
      <c r="AJ214" s="393"/>
      <c r="AK214" s="393"/>
      <c r="AL214" s="393"/>
      <c r="AM214" s="393"/>
      <c r="AN214" s="393"/>
      <c r="AO214" s="393"/>
      <c r="AP214" s="393"/>
      <c r="AQ214" s="393"/>
      <c r="AR214" s="393"/>
      <c r="AS214" s="393"/>
      <c r="AT214" s="393"/>
    </row>
    <row r="215" spans="1:46" s="141" customFormat="1" ht="15.75" thickBot="1">
      <c r="A215" s="322">
        <f t="shared" si="94"/>
        <v>24</v>
      </c>
      <c r="B215" s="323">
        <f t="shared" si="94"/>
        <v>44401</v>
      </c>
      <c r="C215" s="324">
        <f t="shared" si="95"/>
        <v>0</v>
      </c>
      <c r="D215" s="325">
        <f t="shared" si="97"/>
        <v>10</v>
      </c>
      <c r="E215" s="181">
        <f>'ENTRI PENDAPATAN'!D179</f>
        <v>20000</v>
      </c>
      <c r="F215" s="325">
        <f t="shared" si="98"/>
        <v>16</v>
      </c>
      <c r="G215" s="181">
        <f>'ENTRI PENDAPATAN'!E179</f>
        <v>24000</v>
      </c>
      <c r="H215" s="325">
        <f t="shared" si="99"/>
        <v>33</v>
      </c>
      <c r="I215" s="181">
        <f>'ENTRI PENDAPATAN'!F179</f>
        <v>33000</v>
      </c>
      <c r="J215" s="327"/>
      <c r="K215" s="328"/>
      <c r="L215" s="329">
        <f t="shared" si="100"/>
        <v>0</v>
      </c>
      <c r="M215" s="330">
        <f>'ENTRI PENDAPATAN'!J179</f>
        <v>0</v>
      </c>
      <c r="N215" s="325">
        <f t="shared" si="101"/>
        <v>1</v>
      </c>
      <c r="O215" s="217">
        <f>'ENTRI PENDAPATAN'!H179</f>
        <v>2000</v>
      </c>
      <c r="P215" s="325">
        <f t="shared" si="102"/>
        <v>1</v>
      </c>
      <c r="Q215" s="181">
        <f>'ENTRI PENDAPATAN'!I179</f>
        <v>3000</v>
      </c>
      <c r="R215" s="326">
        <f>'ENTRI PENDAPATAN'!L179</f>
        <v>0</v>
      </c>
      <c r="S215" s="181">
        <f>'ENTRI PENDAPATAN'!M179</f>
        <v>6000</v>
      </c>
      <c r="T215" s="326">
        <f>'ENTRI PENDAPATAN'!N179</f>
        <v>16000</v>
      </c>
      <c r="U215" s="254">
        <f t="shared" si="96"/>
        <v>104000</v>
      </c>
      <c r="V215" s="224"/>
      <c r="W215" s="385"/>
      <c r="X215" s="386">
        <f t="shared" si="103"/>
        <v>77000</v>
      </c>
      <c r="Y215" s="387">
        <f t="shared" si="104"/>
        <v>22000</v>
      </c>
      <c r="Z215" s="387">
        <f t="shared" si="105"/>
        <v>5000</v>
      </c>
      <c r="AA215" s="385"/>
      <c r="AB215" s="385"/>
      <c r="AC215" s="385"/>
      <c r="AD215" s="385"/>
      <c r="AE215" s="385"/>
      <c r="AF215" s="385"/>
      <c r="AG215" s="385"/>
      <c r="AH215" s="385"/>
      <c r="AI215" s="385"/>
      <c r="AJ215" s="388"/>
      <c r="AK215" s="388"/>
      <c r="AL215" s="388"/>
      <c r="AM215" s="388"/>
      <c r="AN215" s="388"/>
      <c r="AO215" s="388"/>
      <c r="AP215" s="388"/>
      <c r="AQ215" s="388"/>
      <c r="AR215" s="388"/>
      <c r="AS215" s="388"/>
      <c r="AT215" s="388"/>
    </row>
    <row r="216" spans="1:46" s="163" customFormat="1" ht="15.75" thickBot="1">
      <c r="A216" s="331">
        <f t="shared" si="94"/>
        <v>25</v>
      </c>
      <c r="B216" s="323">
        <f t="shared" si="94"/>
        <v>44402</v>
      </c>
      <c r="C216" s="324">
        <f t="shared" si="95"/>
        <v>0</v>
      </c>
      <c r="D216" s="325">
        <f t="shared" si="97"/>
        <v>13</v>
      </c>
      <c r="E216" s="181">
        <f>'ENTRI PENDAPATAN'!D180</f>
        <v>26000</v>
      </c>
      <c r="F216" s="325">
        <f t="shared" si="98"/>
        <v>18</v>
      </c>
      <c r="G216" s="181">
        <f>'ENTRI PENDAPATAN'!E180</f>
        <v>27000</v>
      </c>
      <c r="H216" s="325">
        <f t="shared" si="99"/>
        <v>36</v>
      </c>
      <c r="I216" s="181">
        <f>'ENTRI PENDAPATAN'!F180</f>
        <v>36000</v>
      </c>
      <c r="J216" s="327"/>
      <c r="K216" s="328"/>
      <c r="L216" s="329">
        <f t="shared" si="100"/>
        <v>0</v>
      </c>
      <c r="M216" s="330">
        <f>'ENTRI PENDAPATAN'!J180</f>
        <v>0</v>
      </c>
      <c r="N216" s="325">
        <f t="shared" si="101"/>
        <v>0</v>
      </c>
      <c r="O216" s="217">
        <f>'ENTRI PENDAPATAN'!H180</f>
        <v>0</v>
      </c>
      <c r="P216" s="325">
        <f t="shared" si="102"/>
        <v>0</v>
      </c>
      <c r="Q216" s="181">
        <f>'ENTRI PENDAPATAN'!I180</f>
        <v>0</v>
      </c>
      <c r="R216" s="326">
        <f>'ENTRI PENDAPATAN'!L180</f>
        <v>60000</v>
      </c>
      <c r="S216" s="181">
        <f>'ENTRI PENDAPATAN'!M180</f>
        <v>6000</v>
      </c>
      <c r="T216" s="326">
        <f>'ENTRI PENDAPATAN'!N180</f>
        <v>24000</v>
      </c>
      <c r="U216" s="254">
        <f t="shared" si="96"/>
        <v>179000</v>
      </c>
      <c r="V216" s="255"/>
      <c r="W216" s="385"/>
      <c r="X216" s="386">
        <f t="shared" si="103"/>
        <v>89000</v>
      </c>
      <c r="Y216" s="387">
        <f t="shared" si="104"/>
        <v>90000</v>
      </c>
      <c r="Z216" s="387">
        <f t="shared" si="105"/>
        <v>0</v>
      </c>
      <c r="AA216" s="385"/>
      <c r="AB216" s="385"/>
      <c r="AC216" s="385"/>
      <c r="AD216" s="385"/>
      <c r="AE216" s="385"/>
      <c r="AF216" s="385"/>
      <c r="AG216" s="385"/>
      <c r="AH216" s="385"/>
      <c r="AI216" s="385"/>
      <c r="AJ216" s="393"/>
      <c r="AK216" s="393"/>
      <c r="AL216" s="393"/>
      <c r="AM216" s="393"/>
      <c r="AN216" s="393"/>
      <c r="AO216" s="393"/>
      <c r="AP216" s="393"/>
      <c r="AQ216" s="393"/>
      <c r="AR216" s="393"/>
      <c r="AS216" s="393"/>
      <c r="AT216" s="393"/>
    </row>
    <row r="217" spans="1:46" s="163" customFormat="1" ht="15.75" thickBot="1">
      <c r="A217" s="322">
        <f t="shared" si="94"/>
        <v>26</v>
      </c>
      <c r="B217" s="323">
        <f t="shared" si="94"/>
        <v>44403</v>
      </c>
      <c r="C217" s="324">
        <f t="shared" si="95"/>
        <v>0</v>
      </c>
      <c r="D217" s="325">
        <f t="shared" si="97"/>
        <v>11</v>
      </c>
      <c r="E217" s="181">
        <f>'ENTRI PENDAPATAN'!D181</f>
        <v>22000</v>
      </c>
      <c r="F217" s="325">
        <f t="shared" si="98"/>
        <v>16</v>
      </c>
      <c r="G217" s="181">
        <f>'ENTRI PENDAPATAN'!E181</f>
        <v>24000</v>
      </c>
      <c r="H217" s="325">
        <f t="shared" si="99"/>
        <v>36</v>
      </c>
      <c r="I217" s="181">
        <f>'ENTRI PENDAPATAN'!F181</f>
        <v>36000</v>
      </c>
      <c r="J217" s="327"/>
      <c r="K217" s="328"/>
      <c r="L217" s="329">
        <f t="shared" si="100"/>
        <v>0</v>
      </c>
      <c r="M217" s="330">
        <f>'ENTRI PENDAPATAN'!J181</f>
        <v>0</v>
      </c>
      <c r="N217" s="325">
        <f t="shared" si="101"/>
        <v>1</v>
      </c>
      <c r="O217" s="217">
        <f>'ENTRI PENDAPATAN'!H181</f>
        <v>2000</v>
      </c>
      <c r="P217" s="325">
        <f t="shared" si="102"/>
        <v>1</v>
      </c>
      <c r="Q217" s="181">
        <f>'ENTRI PENDAPATAN'!I181</f>
        <v>3000</v>
      </c>
      <c r="R217" s="326">
        <f>'ENTRI PENDAPATAN'!L181</f>
        <v>0</v>
      </c>
      <c r="S217" s="181">
        <f>'ENTRI PENDAPATAN'!M181</f>
        <v>6000</v>
      </c>
      <c r="T217" s="326">
        <f>'ENTRI PENDAPATAN'!N181</f>
        <v>32000</v>
      </c>
      <c r="U217" s="254">
        <f t="shared" si="96"/>
        <v>125000</v>
      </c>
      <c r="V217" s="255"/>
      <c r="W217" s="385"/>
      <c r="X217" s="386">
        <f t="shared" si="103"/>
        <v>82000</v>
      </c>
      <c r="Y217" s="387">
        <f t="shared" si="104"/>
        <v>38000</v>
      </c>
      <c r="Z217" s="387">
        <f t="shared" si="105"/>
        <v>5000</v>
      </c>
      <c r="AA217" s="385"/>
      <c r="AB217" s="385"/>
      <c r="AC217" s="385"/>
      <c r="AD217" s="385"/>
      <c r="AE217" s="385"/>
      <c r="AF217" s="385"/>
      <c r="AG217" s="385"/>
      <c r="AH217" s="385"/>
      <c r="AI217" s="385"/>
      <c r="AJ217" s="393"/>
      <c r="AK217" s="393"/>
      <c r="AL217" s="393"/>
      <c r="AM217" s="393"/>
      <c r="AN217" s="393"/>
      <c r="AO217" s="393"/>
      <c r="AP217" s="393"/>
      <c r="AQ217" s="393"/>
      <c r="AR217" s="393"/>
      <c r="AS217" s="393"/>
      <c r="AT217" s="393"/>
    </row>
    <row r="218" spans="1:46" s="141" customFormat="1" ht="15.75" thickBot="1">
      <c r="A218" s="331">
        <f t="shared" si="94"/>
        <v>27</v>
      </c>
      <c r="B218" s="323">
        <f t="shared" si="94"/>
        <v>44404</v>
      </c>
      <c r="C218" s="324">
        <f t="shared" si="95"/>
        <v>0</v>
      </c>
      <c r="D218" s="325">
        <f t="shared" ref="D218:D222" si="106">E218/2000</f>
        <v>10</v>
      </c>
      <c r="E218" s="181">
        <f>'ENTRI PENDAPATAN'!D182</f>
        <v>20000</v>
      </c>
      <c r="F218" s="325">
        <f t="shared" ref="F218:F222" si="107">G218/1500</f>
        <v>16</v>
      </c>
      <c r="G218" s="181">
        <f>'ENTRI PENDAPATAN'!E182</f>
        <v>24000</v>
      </c>
      <c r="H218" s="325">
        <f t="shared" ref="H218:H222" si="108">I218/1000</f>
        <v>33</v>
      </c>
      <c r="I218" s="181">
        <f>'ENTRI PENDAPATAN'!F182</f>
        <v>33000</v>
      </c>
      <c r="J218" s="327"/>
      <c r="K218" s="328"/>
      <c r="L218" s="329">
        <f t="shared" ref="L218:L222" si="109">M218/1000</f>
        <v>0</v>
      </c>
      <c r="M218" s="330">
        <f>'ENTRI PENDAPATAN'!J182</f>
        <v>0</v>
      </c>
      <c r="N218" s="325">
        <f t="shared" ref="N218:N222" si="110">O218/2000</f>
        <v>1</v>
      </c>
      <c r="O218" s="217">
        <f>'ENTRI PENDAPATAN'!H182</f>
        <v>2000</v>
      </c>
      <c r="P218" s="325">
        <f t="shared" ref="P218:P222" si="111">Q218/3000</f>
        <v>1</v>
      </c>
      <c r="Q218" s="181">
        <f>'ENTRI PENDAPATAN'!I182</f>
        <v>3000</v>
      </c>
      <c r="R218" s="326">
        <f>'ENTRI PENDAPATAN'!L182</f>
        <v>0</v>
      </c>
      <c r="S218" s="181">
        <f>'ENTRI PENDAPATAN'!M182</f>
        <v>6000</v>
      </c>
      <c r="T218" s="326">
        <f>'ENTRI PENDAPATAN'!N182</f>
        <v>32000</v>
      </c>
      <c r="U218" s="254">
        <f t="shared" si="96"/>
        <v>120000</v>
      </c>
      <c r="V218" s="224"/>
      <c r="W218" s="385"/>
      <c r="X218" s="386">
        <f t="shared" si="103"/>
        <v>77000</v>
      </c>
      <c r="Y218" s="387">
        <f t="shared" si="104"/>
        <v>38000</v>
      </c>
      <c r="Z218" s="387">
        <f t="shared" si="105"/>
        <v>5000</v>
      </c>
      <c r="AA218" s="385"/>
      <c r="AB218" s="385"/>
      <c r="AC218" s="385"/>
      <c r="AD218" s="385"/>
      <c r="AE218" s="385"/>
      <c r="AF218" s="385"/>
      <c r="AG218" s="385"/>
      <c r="AH218" s="385"/>
      <c r="AI218" s="385"/>
      <c r="AJ218" s="388"/>
      <c r="AK218" s="388"/>
      <c r="AL218" s="388"/>
      <c r="AM218" s="388"/>
      <c r="AN218" s="388"/>
      <c r="AO218" s="388"/>
      <c r="AP218" s="388"/>
      <c r="AQ218" s="388"/>
      <c r="AR218" s="388"/>
      <c r="AS218" s="388"/>
      <c r="AT218" s="388"/>
    </row>
    <row r="219" spans="1:46" s="141" customFormat="1" ht="15.75" thickBot="1">
      <c r="A219" s="158">
        <f t="shared" si="94"/>
        <v>28</v>
      </c>
      <c r="B219" s="195">
        <f t="shared" si="94"/>
        <v>44405</v>
      </c>
      <c r="C219" s="159">
        <f t="shared" si="95"/>
        <v>0</v>
      </c>
      <c r="D219" s="325">
        <f t="shared" si="106"/>
        <v>10</v>
      </c>
      <c r="E219" s="181">
        <f>'ENTRI PENDAPATAN'!D183</f>
        <v>20000</v>
      </c>
      <c r="F219" s="325">
        <f t="shared" si="107"/>
        <v>16</v>
      </c>
      <c r="G219" s="181">
        <f>'ENTRI PENDAPATAN'!E183</f>
        <v>24000</v>
      </c>
      <c r="H219" s="325">
        <f t="shared" si="108"/>
        <v>36</v>
      </c>
      <c r="I219" s="181">
        <f>'ENTRI PENDAPATAN'!F183</f>
        <v>36000</v>
      </c>
      <c r="J219" s="327"/>
      <c r="K219" s="328"/>
      <c r="L219" s="329">
        <f t="shared" si="109"/>
        <v>0</v>
      </c>
      <c r="M219" s="330">
        <f>'ENTRI PENDAPATAN'!J183</f>
        <v>0</v>
      </c>
      <c r="N219" s="325">
        <f t="shared" si="110"/>
        <v>1</v>
      </c>
      <c r="O219" s="217">
        <f>'ENTRI PENDAPATAN'!H183</f>
        <v>2000</v>
      </c>
      <c r="P219" s="325">
        <f t="shared" si="111"/>
        <v>1</v>
      </c>
      <c r="Q219" s="181">
        <f>'ENTRI PENDAPATAN'!I183</f>
        <v>3000</v>
      </c>
      <c r="R219" s="326">
        <f>'ENTRI PENDAPATAN'!L183</f>
        <v>0</v>
      </c>
      <c r="S219" s="181">
        <f>'ENTRI PENDAPATAN'!M183</f>
        <v>6000</v>
      </c>
      <c r="T219" s="326">
        <f>'ENTRI PENDAPATAN'!N183</f>
        <v>24000</v>
      </c>
      <c r="U219" s="254">
        <f t="shared" si="96"/>
        <v>115000</v>
      </c>
      <c r="V219" s="224"/>
      <c r="W219" s="385"/>
      <c r="X219" s="386">
        <f t="shared" si="103"/>
        <v>80000</v>
      </c>
      <c r="Y219" s="387">
        <f t="shared" si="104"/>
        <v>30000</v>
      </c>
      <c r="Z219" s="387">
        <f t="shared" si="105"/>
        <v>5000</v>
      </c>
      <c r="AA219" s="385"/>
      <c r="AB219" s="385"/>
      <c r="AC219" s="385"/>
      <c r="AD219" s="385"/>
      <c r="AE219" s="385"/>
      <c r="AF219" s="385"/>
      <c r="AG219" s="385"/>
      <c r="AH219" s="385"/>
      <c r="AI219" s="385"/>
      <c r="AJ219" s="388"/>
      <c r="AK219" s="388"/>
      <c r="AL219" s="388"/>
      <c r="AM219" s="388"/>
      <c r="AN219" s="388"/>
      <c r="AO219" s="388"/>
      <c r="AP219" s="388"/>
      <c r="AQ219" s="388"/>
      <c r="AR219" s="388"/>
      <c r="AS219" s="388"/>
      <c r="AT219" s="388"/>
    </row>
    <row r="220" spans="1:46" s="333" customFormat="1" ht="15.75" thickBot="1">
      <c r="A220" s="331">
        <f t="shared" si="94"/>
        <v>29</v>
      </c>
      <c r="B220" s="323">
        <f t="shared" ref="B220" si="112">B174</f>
        <v>44406</v>
      </c>
      <c r="C220" s="324">
        <f t="shared" si="95"/>
        <v>0</v>
      </c>
      <c r="D220" s="325">
        <f t="shared" si="106"/>
        <v>14</v>
      </c>
      <c r="E220" s="181">
        <f>'ENTRI PENDAPATAN'!D184</f>
        <v>28000</v>
      </c>
      <c r="F220" s="325">
        <f t="shared" si="107"/>
        <v>16</v>
      </c>
      <c r="G220" s="181">
        <f>'ENTRI PENDAPATAN'!E184</f>
        <v>24000</v>
      </c>
      <c r="H220" s="325">
        <f t="shared" si="108"/>
        <v>33</v>
      </c>
      <c r="I220" s="181">
        <f>'ENTRI PENDAPATAN'!F184</f>
        <v>33000</v>
      </c>
      <c r="J220" s="327"/>
      <c r="K220" s="328"/>
      <c r="L220" s="329">
        <f t="shared" si="109"/>
        <v>550</v>
      </c>
      <c r="M220" s="330">
        <f>'ENTRI PENDAPATAN'!J184</f>
        <v>550000</v>
      </c>
      <c r="N220" s="325">
        <f t="shared" si="110"/>
        <v>0</v>
      </c>
      <c r="O220" s="217">
        <f>'ENTRI PENDAPATAN'!H184</f>
        <v>0</v>
      </c>
      <c r="P220" s="325">
        <f t="shared" si="111"/>
        <v>0</v>
      </c>
      <c r="Q220" s="181">
        <f>'ENTRI PENDAPATAN'!I184</f>
        <v>0</v>
      </c>
      <c r="R220" s="326">
        <f>'ENTRI PENDAPATAN'!L184</f>
        <v>60000</v>
      </c>
      <c r="S220" s="181">
        <f>'ENTRI PENDAPATAN'!M184</f>
        <v>6000</v>
      </c>
      <c r="T220" s="326">
        <f>'ENTRI PENDAPATAN'!N184</f>
        <v>24000</v>
      </c>
      <c r="U220" s="254">
        <f t="shared" si="96"/>
        <v>725000</v>
      </c>
      <c r="V220" s="224"/>
      <c r="W220" s="385"/>
      <c r="X220" s="386">
        <f t="shared" si="103"/>
        <v>85000</v>
      </c>
      <c r="Y220" s="387">
        <f t="shared" si="104"/>
        <v>90000</v>
      </c>
      <c r="Z220" s="387">
        <f>O220+Q220+M220</f>
        <v>550000</v>
      </c>
      <c r="AA220" s="385"/>
      <c r="AB220" s="385"/>
      <c r="AC220" s="385"/>
      <c r="AD220" s="385"/>
      <c r="AE220" s="385"/>
      <c r="AF220" s="385"/>
      <c r="AG220" s="385"/>
      <c r="AH220" s="385"/>
      <c r="AI220" s="385"/>
      <c r="AJ220" s="388"/>
      <c r="AK220" s="388"/>
      <c r="AL220" s="388"/>
      <c r="AM220" s="388"/>
      <c r="AN220" s="388"/>
      <c r="AO220" s="388"/>
      <c r="AP220" s="388"/>
      <c r="AQ220" s="388"/>
      <c r="AR220" s="388"/>
      <c r="AS220" s="388"/>
      <c r="AT220" s="388"/>
    </row>
    <row r="221" spans="1:46" s="141" customFormat="1">
      <c r="A221" s="322">
        <f t="shared" si="94"/>
        <v>30</v>
      </c>
      <c r="B221" s="323">
        <f t="shared" ref="B221:B222" si="113">B175</f>
        <v>44407</v>
      </c>
      <c r="C221" s="324"/>
      <c r="D221" s="325">
        <f t="shared" si="106"/>
        <v>12</v>
      </c>
      <c r="E221" s="181">
        <f>'ENTRI PENDAPATAN'!D185</f>
        <v>24000</v>
      </c>
      <c r="F221" s="325">
        <f t="shared" si="107"/>
        <v>16</v>
      </c>
      <c r="G221" s="181">
        <f>'ENTRI PENDAPATAN'!E185</f>
        <v>24000</v>
      </c>
      <c r="H221" s="325">
        <f t="shared" si="108"/>
        <v>33</v>
      </c>
      <c r="I221" s="181">
        <f>'ENTRI PENDAPATAN'!F185</f>
        <v>33000</v>
      </c>
      <c r="J221" s="327"/>
      <c r="K221" s="328"/>
      <c r="L221" s="329">
        <f t="shared" si="109"/>
        <v>0</v>
      </c>
      <c r="M221" s="330">
        <f>'ENTRI PENDAPATAN'!J185</f>
        <v>0</v>
      </c>
      <c r="N221" s="325">
        <f t="shared" si="110"/>
        <v>1</v>
      </c>
      <c r="O221" s="217">
        <f>'ENTRI PENDAPATAN'!H185</f>
        <v>2000</v>
      </c>
      <c r="P221" s="325">
        <f t="shared" si="111"/>
        <v>1</v>
      </c>
      <c r="Q221" s="181">
        <f>'ENTRI PENDAPATAN'!I185</f>
        <v>3000</v>
      </c>
      <c r="R221" s="326">
        <f>'ENTRI PENDAPATAN'!L185</f>
        <v>0</v>
      </c>
      <c r="S221" s="181">
        <f>'ENTRI PENDAPATAN'!M185</f>
        <v>6000</v>
      </c>
      <c r="T221" s="326">
        <f>'ENTRI PENDAPATAN'!N185</f>
        <v>512000</v>
      </c>
      <c r="U221" s="254">
        <f t="shared" si="96"/>
        <v>604000</v>
      </c>
      <c r="V221" s="224"/>
      <c r="W221" s="385"/>
      <c r="X221" s="386">
        <f t="shared" si="103"/>
        <v>81000</v>
      </c>
      <c r="Y221" s="387">
        <f t="shared" si="104"/>
        <v>518000</v>
      </c>
      <c r="Z221" s="387">
        <f t="shared" si="105"/>
        <v>5000</v>
      </c>
      <c r="AA221" s="385"/>
      <c r="AB221" s="385"/>
      <c r="AC221" s="385"/>
      <c r="AD221" s="385"/>
      <c r="AE221" s="385"/>
      <c r="AF221" s="385"/>
      <c r="AG221" s="385"/>
      <c r="AH221" s="385"/>
      <c r="AI221" s="385"/>
      <c r="AJ221" s="388"/>
      <c r="AK221" s="388"/>
      <c r="AL221" s="388"/>
      <c r="AM221" s="388"/>
      <c r="AN221" s="388"/>
      <c r="AO221" s="388"/>
      <c r="AP221" s="388"/>
      <c r="AQ221" s="388"/>
      <c r="AR221" s="388"/>
      <c r="AS221" s="388"/>
      <c r="AT221" s="388"/>
    </row>
    <row r="222" spans="1:46" s="141" customFormat="1" ht="15.75" thickBot="1">
      <c r="A222" s="322">
        <f t="shared" si="94"/>
        <v>31</v>
      </c>
      <c r="B222" s="323">
        <f t="shared" si="113"/>
        <v>44408</v>
      </c>
      <c r="C222" s="332"/>
      <c r="D222" s="325">
        <f t="shared" si="106"/>
        <v>5</v>
      </c>
      <c r="E222" s="181">
        <f>'ENTRI PENDAPATAN'!D186</f>
        <v>10000</v>
      </c>
      <c r="F222" s="325">
        <f t="shared" si="107"/>
        <v>6</v>
      </c>
      <c r="G222" s="181">
        <f>'ENTRI PENDAPATAN'!E186</f>
        <v>9000</v>
      </c>
      <c r="H222" s="325">
        <f t="shared" si="108"/>
        <v>21</v>
      </c>
      <c r="I222" s="181">
        <f>'ENTRI PENDAPATAN'!F186</f>
        <v>21000</v>
      </c>
      <c r="J222" s="327"/>
      <c r="K222" s="328"/>
      <c r="L222" s="329">
        <f t="shared" si="109"/>
        <v>0</v>
      </c>
      <c r="M222" s="330">
        <f>'ENTRI PENDAPATAN'!J186</f>
        <v>0</v>
      </c>
      <c r="N222" s="325">
        <f t="shared" si="110"/>
        <v>0</v>
      </c>
      <c r="O222" s="217">
        <f>'ENTRI PENDAPATAN'!H186</f>
        <v>0</v>
      </c>
      <c r="P222" s="325">
        <f t="shared" si="111"/>
        <v>0</v>
      </c>
      <c r="Q222" s="181">
        <f>'ENTRI PENDAPATAN'!I186</f>
        <v>0</v>
      </c>
      <c r="R222" s="326">
        <f>'ENTRI PENDAPATAN'!L186</f>
        <v>0</v>
      </c>
      <c r="S222" s="181">
        <f>'ENTRI PENDAPATAN'!M186</f>
        <v>0</v>
      </c>
      <c r="T222" s="326">
        <f>'ENTRI PENDAPATAN'!N186</f>
        <v>0</v>
      </c>
      <c r="U222" s="254">
        <f t="shared" si="96"/>
        <v>40000</v>
      </c>
      <c r="V222" s="224"/>
      <c r="W222" s="386"/>
      <c r="X222" s="386">
        <f t="shared" si="103"/>
        <v>40000</v>
      </c>
      <c r="Y222" s="387">
        <f t="shared" si="104"/>
        <v>0</v>
      </c>
      <c r="Z222" s="387">
        <f t="shared" si="105"/>
        <v>0</v>
      </c>
      <c r="AA222" s="385"/>
      <c r="AB222" s="385"/>
      <c r="AC222" s="385"/>
      <c r="AD222" s="385"/>
      <c r="AE222" s="385"/>
      <c r="AF222" s="385"/>
      <c r="AG222" s="385"/>
      <c r="AH222" s="385"/>
      <c r="AI222" s="385"/>
      <c r="AJ222" s="388"/>
      <c r="AK222" s="388"/>
      <c r="AL222" s="388"/>
      <c r="AM222" s="388"/>
      <c r="AN222" s="388"/>
      <c r="AO222" s="388"/>
      <c r="AP222" s="388"/>
      <c r="AQ222" s="388"/>
      <c r="AR222" s="388"/>
      <c r="AS222" s="388"/>
      <c r="AT222" s="388"/>
    </row>
    <row r="223" spans="1:46" ht="16.5" thickBot="1">
      <c r="A223" s="419" t="s">
        <v>9</v>
      </c>
      <c r="B223" s="420"/>
      <c r="C223" s="169"/>
      <c r="D223" s="297">
        <f t="shared" ref="D223:U223" si="114">SUM(D192:D222)</f>
        <v>346</v>
      </c>
      <c r="E223" s="198">
        <f t="shared" si="114"/>
        <v>692000</v>
      </c>
      <c r="F223" s="297">
        <f t="shared" si="114"/>
        <v>478</v>
      </c>
      <c r="G223" s="246">
        <f t="shared" si="114"/>
        <v>717000</v>
      </c>
      <c r="H223" s="247">
        <f t="shared" si="114"/>
        <v>1122</v>
      </c>
      <c r="I223" s="253">
        <f t="shared" si="114"/>
        <v>1122000</v>
      </c>
      <c r="J223" s="198">
        <f t="shared" si="114"/>
        <v>0</v>
      </c>
      <c r="K223" s="198">
        <f t="shared" si="114"/>
        <v>0</v>
      </c>
      <c r="L223" s="198">
        <f t="shared" si="114"/>
        <v>550</v>
      </c>
      <c r="M223" s="198">
        <f t="shared" si="114"/>
        <v>550000</v>
      </c>
      <c r="N223" s="297">
        <f t="shared" si="114"/>
        <v>25</v>
      </c>
      <c r="O223" s="198">
        <f t="shared" si="114"/>
        <v>50000</v>
      </c>
      <c r="P223" s="297">
        <f t="shared" si="114"/>
        <v>25</v>
      </c>
      <c r="Q223" s="198">
        <f t="shared" si="114"/>
        <v>75000</v>
      </c>
      <c r="R223" s="198">
        <f t="shared" si="114"/>
        <v>300000</v>
      </c>
      <c r="S223" s="198">
        <f t="shared" si="114"/>
        <v>178000</v>
      </c>
      <c r="T223" s="198">
        <f t="shared" si="114"/>
        <v>1128000</v>
      </c>
      <c r="U223" s="225">
        <f t="shared" si="114"/>
        <v>4812000</v>
      </c>
      <c r="V223" s="183"/>
      <c r="W223" s="386"/>
      <c r="X223" s="386">
        <f>SUM(X192:X222)</f>
        <v>2531000</v>
      </c>
      <c r="Y223" s="386">
        <f>SUM(Y192:Y222)</f>
        <v>1606000</v>
      </c>
      <c r="Z223" s="386">
        <f t="shared" ref="Z223" si="115">SUM(Z192:Z222)</f>
        <v>675000</v>
      </c>
    </row>
    <row r="224" spans="1:46">
      <c r="A224" s="118"/>
      <c r="B224" s="118"/>
      <c r="C224" s="118"/>
      <c r="D224" s="118"/>
      <c r="E224" s="118"/>
      <c r="F224" s="118"/>
      <c r="G224" s="118"/>
      <c r="H224" s="118"/>
      <c r="I224" s="118"/>
      <c r="J224" s="118"/>
      <c r="K224" s="118"/>
      <c r="L224" s="118"/>
      <c r="M224" s="118"/>
      <c r="N224" s="118"/>
      <c r="O224" s="118"/>
      <c r="P224" s="118"/>
      <c r="Q224" s="118"/>
      <c r="S224" s="118"/>
      <c r="T224" s="118"/>
      <c r="U224" s="118"/>
      <c r="V224" s="118"/>
      <c r="X224" s="386">
        <f>SUM(X192:X222)</f>
        <v>2531000</v>
      </c>
      <c r="Y224" s="386">
        <f t="shared" ref="Y224:Z224" si="116">SUM(Y192:Y222)</f>
        <v>1606000</v>
      </c>
      <c r="Z224" s="386">
        <f t="shared" si="116"/>
        <v>675000</v>
      </c>
    </row>
    <row r="225" spans="1:26" ht="15.75">
      <c r="A225" s="172"/>
      <c r="B225" s="172"/>
      <c r="C225" s="172"/>
      <c r="D225" s="172"/>
      <c r="E225" s="172"/>
      <c r="F225" s="172"/>
      <c r="G225" s="172"/>
      <c r="H225" s="192"/>
      <c r="I225" s="172"/>
      <c r="J225" s="172"/>
      <c r="K225" s="172"/>
      <c r="L225" s="172"/>
      <c r="M225" s="172"/>
      <c r="N225" s="172"/>
      <c r="O225" s="172"/>
      <c r="P225" s="172"/>
      <c r="Q225" s="172"/>
      <c r="R225" s="191" t="s">
        <v>33</v>
      </c>
      <c r="S225" s="442"/>
      <c r="T225" s="442"/>
      <c r="U225" s="172"/>
      <c r="V225" s="118"/>
      <c r="W225" s="386"/>
    </row>
    <row r="226" spans="1:26" ht="15.75">
      <c r="A226" s="172"/>
      <c r="B226" s="172"/>
      <c r="C226" s="172"/>
      <c r="D226" s="172"/>
      <c r="E226" s="172"/>
      <c r="F226" s="172"/>
      <c r="G226" s="172"/>
      <c r="H226" s="172"/>
      <c r="I226" s="172"/>
      <c r="J226" s="172"/>
      <c r="K226" s="172"/>
      <c r="L226" s="172"/>
      <c r="M226" s="172"/>
      <c r="N226" s="172"/>
      <c r="O226" s="172"/>
      <c r="P226" s="172"/>
      <c r="Q226" s="443"/>
      <c r="R226" s="443"/>
      <c r="S226" s="443"/>
      <c r="T226" s="443"/>
      <c r="U226" s="192"/>
      <c r="V226" s="118"/>
      <c r="W226" s="386">
        <f>U223</f>
        <v>4812000</v>
      </c>
      <c r="X226" s="390">
        <v>2431000</v>
      </c>
    </row>
    <row r="227" spans="1:26">
      <c r="A227" s="118"/>
      <c r="B227" s="118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  <c r="O227" s="118"/>
      <c r="P227" s="118"/>
      <c r="Q227" s="118"/>
      <c r="R227" s="118"/>
      <c r="S227" s="118"/>
      <c r="T227" s="240"/>
      <c r="U227" s="118"/>
      <c r="V227" s="118"/>
      <c r="X227" s="386">
        <f>X223-X226</f>
        <v>100000</v>
      </c>
    </row>
    <row r="228" spans="1:26">
      <c r="A228" s="118"/>
      <c r="B228" s="118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  <c r="Q228" s="118"/>
      <c r="R228" s="118"/>
      <c r="S228" s="118"/>
      <c r="T228" s="118"/>
      <c r="U228" s="118"/>
      <c r="V228" s="118"/>
    </row>
    <row r="229" spans="1:26">
      <c r="A229" s="118"/>
      <c r="B229" s="118"/>
      <c r="C229" s="118"/>
      <c r="D229" s="118"/>
      <c r="E229" s="118"/>
      <c r="F229" s="240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118"/>
      <c r="T229" s="118"/>
      <c r="U229" s="118"/>
      <c r="V229" s="118"/>
    </row>
    <row r="230" spans="1:26">
      <c r="A230" s="118"/>
      <c r="B230" s="118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</row>
    <row r="231" spans="1:26" ht="18">
      <c r="A231" s="410" t="s">
        <v>10</v>
      </c>
      <c r="B231" s="410"/>
      <c r="C231" s="410"/>
      <c r="D231" s="410"/>
      <c r="E231" s="410"/>
      <c r="F231" s="410"/>
      <c r="G231" s="410"/>
      <c r="H231" s="410"/>
      <c r="I231" s="410"/>
      <c r="J231" s="410"/>
      <c r="K231" s="410"/>
      <c r="L231" s="410"/>
      <c r="M231" s="410"/>
      <c r="N231" s="410"/>
      <c r="O231" s="410"/>
      <c r="P231" s="410"/>
      <c r="Q231" s="410"/>
      <c r="R231" s="410"/>
      <c r="S231" s="410"/>
      <c r="T231" s="410"/>
      <c r="U231" s="410"/>
      <c r="V231" s="410"/>
    </row>
    <row r="232" spans="1:26" ht="18">
      <c r="A232" s="410" t="s">
        <v>38</v>
      </c>
      <c r="B232" s="410"/>
      <c r="C232" s="410"/>
      <c r="D232" s="410"/>
      <c r="E232" s="410"/>
      <c r="F232" s="410"/>
      <c r="G232" s="410"/>
      <c r="H232" s="410"/>
      <c r="I232" s="410"/>
      <c r="J232" s="410"/>
      <c r="K232" s="410"/>
      <c r="L232" s="410"/>
      <c r="M232" s="410"/>
      <c r="N232" s="410"/>
      <c r="O232" s="410"/>
      <c r="P232" s="410"/>
      <c r="Q232" s="410"/>
      <c r="R232" s="410"/>
      <c r="S232" s="410"/>
      <c r="T232" s="410"/>
      <c r="U232" s="410"/>
      <c r="V232" s="410"/>
    </row>
    <row r="233" spans="1:26" ht="18">
      <c r="A233" s="438" t="str">
        <f>A187</f>
        <v>BULAN      : JULI 2021</v>
      </c>
      <c r="B233" s="439"/>
      <c r="C233" s="439"/>
      <c r="D233" s="439"/>
      <c r="E233" s="439"/>
      <c r="F233" s="439"/>
      <c r="G233" s="439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  <c r="T233" s="439"/>
      <c r="U233" s="439"/>
      <c r="V233" s="439"/>
    </row>
    <row r="234" spans="1:26">
      <c r="A234" s="248"/>
      <c r="B234" s="248"/>
      <c r="C234" s="248"/>
      <c r="D234" s="145"/>
      <c r="E234" s="200"/>
      <c r="F234" s="146"/>
      <c r="G234" s="200"/>
      <c r="H234" s="200"/>
      <c r="I234" s="200"/>
      <c r="J234" s="146"/>
      <c r="K234" s="200"/>
      <c r="L234" s="200"/>
      <c r="M234" s="200"/>
      <c r="N234" s="146"/>
      <c r="O234" s="200"/>
      <c r="P234" s="200"/>
      <c r="Q234" s="200"/>
      <c r="R234" s="200"/>
      <c r="S234" s="200"/>
      <c r="T234" s="200"/>
      <c r="U234" s="200"/>
      <c r="V234" s="118"/>
    </row>
    <row r="235" spans="1:26">
      <c r="A235" s="172"/>
      <c r="B235" s="172"/>
      <c r="C235" s="172"/>
      <c r="D235" s="172"/>
      <c r="E235" s="200"/>
      <c r="F235" s="146"/>
      <c r="G235" s="200"/>
      <c r="H235" s="200"/>
      <c r="I235" s="200"/>
      <c r="J235" s="146"/>
      <c r="K235" s="200"/>
      <c r="L235" s="200"/>
      <c r="M235" s="200"/>
      <c r="N235" s="146"/>
      <c r="O235" s="200"/>
      <c r="P235" s="200"/>
      <c r="Q235" s="200"/>
      <c r="R235" s="200"/>
      <c r="S235" s="200"/>
      <c r="T235" s="200"/>
      <c r="U235" s="200"/>
      <c r="V235" s="118"/>
    </row>
    <row r="236" spans="1:26">
      <c r="A236" s="447" t="s">
        <v>13</v>
      </c>
      <c r="B236" s="423" t="s">
        <v>14</v>
      </c>
      <c r="C236" s="423" t="s">
        <v>15</v>
      </c>
      <c r="D236" s="425" t="s">
        <v>16</v>
      </c>
      <c r="E236" s="426"/>
      <c r="F236" s="425" t="s">
        <v>17</v>
      </c>
      <c r="G236" s="426"/>
      <c r="H236" s="429" t="s">
        <v>18</v>
      </c>
      <c r="I236" s="430"/>
      <c r="J236" s="425" t="s">
        <v>19</v>
      </c>
      <c r="K236" s="426"/>
      <c r="L236" s="429" t="s">
        <v>20</v>
      </c>
      <c r="M236" s="433"/>
      <c r="N236" s="414" t="s">
        <v>21</v>
      </c>
      <c r="O236" s="415"/>
      <c r="P236" s="415"/>
      <c r="Q236" s="416"/>
      <c r="R236" s="421" t="s">
        <v>22</v>
      </c>
      <c r="S236" s="421" t="s">
        <v>23</v>
      </c>
      <c r="T236" s="421" t="s">
        <v>24</v>
      </c>
      <c r="U236" s="423" t="s">
        <v>9</v>
      </c>
      <c r="V236" s="183"/>
    </row>
    <row r="237" spans="1:26">
      <c r="A237" s="448"/>
      <c r="B237" s="436"/>
      <c r="C237" s="436"/>
      <c r="D237" s="427"/>
      <c r="E237" s="428"/>
      <c r="F237" s="427"/>
      <c r="G237" s="428"/>
      <c r="H237" s="431"/>
      <c r="I237" s="432"/>
      <c r="J237" s="427"/>
      <c r="K237" s="428"/>
      <c r="L237" s="434"/>
      <c r="M237" s="435"/>
      <c r="N237" s="417" t="s">
        <v>25</v>
      </c>
      <c r="O237" s="418"/>
      <c r="P237" s="417" t="s">
        <v>26</v>
      </c>
      <c r="Q237" s="418"/>
      <c r="R237" s="422"/>
      <c r="S237" s="422"/>
      <c r="T237" s="422"/>
      <c r="U237" s="424"/>
      <c r="V237" s="183"/>
      <c r="X237" s="450" t="s">
        <v>27</v>
      </c>
      <c r="Y237" s="450" t="s">
        <v>28</v>
      </c>
      <c r="Z237" s="450" t="s">
        <v>29</v>
      </c>
    </row>
    <row r="238" spans="1:26">
      <c r="A238" s="449"/>
      <c r="B238" s="437"/>
      <c r="C238" s="437"/>
      <c r="D238" s="165" t="s">
        <v>30</v>
      </c>
      <c r="E238" s="165" t="s">
        <v>31</v>
      </c>
      <c r="F238" s="165" t="s">
        <v>30</v>
      </c>
      <c r="G238" s="165" t="s">
        <v>31</v>
      </c>
      <c r="H238" s="165" t="s">
        <v>30</v>
      </c>
      <c r="I238" s="165" t="s">
        <v>31</v>
      </c>
      <c r="J238" s="165" t="s">
        <v>30</v>
      </c>
      <c r="K238" s="174" t="s">
        <v>31</v>
      </c>
      <c r="L238" s="165" t="s">
        <v>30</v>
      </c>
      <c r="M238" s="165" t="s">
        <v>31</v>
      </c>
      <c r="N238" s="165" t="s">
        <v>30</v>
      </c>
      <c r="O238" s="165" t="s">
        <v>31</v>
      </c>
      <c r="P238" s="165" t="s">
        <v>30</v>
      </c>
      <c r="Q238" s="165" t="s">
        <v>31</v>
      </c>
      <c r="R238" s="165" t="s">
        <v>31</v>
      </c>
      <c r="S238" s="184" t="s">
        <v>31</v>
      </c>
      <c r="T238" s="184" t="s">
        <v>31</v>
      </c>
      <c r="U238" s="185" t="s">
        <v>31</v>
      </c>
      <c r="V238" s="183"/>
      <c r="X238" s="450"/>
      <c r="Y238" s="450" t="s">
        <v>28</v>
      </c>
      <c r="Z238" s="450"/>
    </row>
    <row r="239" spans="1:26" ht="15.75" thickBot="1">
      <c r="A239" s="150">
        <f t="shared" ref="A239:B254" si="117">A192</f>
        <v>1</v>
      </c>
      <c r="B239" s="151">
        <f t="shared" si="117"/>
        <v>44378</v>
      </c>
      <c r="C239" s="152">
        <f t="shared" ref="C239:C267" si="118">C200</f>
        <v>0</v>
      </c>
      <c r="D239" s="239">
        <v>0</v>
      </c>
      <c r="E239" s="181"/>
      <c r="F239" s="202">
        <f>G239/1500</f>
        <v>1</v>
      </c>
      <c r="G239" s="167">
        <f>'ENTRI PENDAPATAN'!E193</f>
        <v>1500</v>
      </c>
      <c r="H239" s="202">
        <f>I239/1000</f>
        <v>33</v>
      </c>
      <c r="I239" s="167">
        <f>'ENTRI PENDAPATAN'!F193</f>
        <v>33000</v>
      </c>
      <c r="J239" s="202">
        <f>K239/500</f>
        <v>24</v>
      </c>
      <c r="K239" s="167">
        <f>'ENTRI PENDAPATAN'!G193</f>
        <v>12000</v>
      </c>
      <c r="L239" s="202">
        <f>M239/1000</f>
        <v>0</v>
      </c>
      <c r="M239" s="178">
        <f>'ENTRI PENDAPATAN'!J193</f>
        <v>0</v>
      </c>
      <c r="N239" s="202">
        <f>O239/2000</f>
        <v>1</v>
      </c>
      <c r="O239" s="178">
        <f>'ENTRI PENDAPATAN'!H193</f>
        <v>2000</v>
      </c>
      <c r="P239" s="202">
        <f>Q239/3000</f>
        <v>7</v>
      </c>
      <c r="Q239" s="167">
        <f>'ENTRI PENDAPATAN'!I193</f>
        <v>21000</v>
      </c>
      <c r="R239" s="181">
        <f>'ENTRI PENDAPATAN'!L193</f>
        <v>0</v>
      </c>
      <c r="S239" s="181">
        <f>'ENTRI PENDAPATAN'!M193</f>
        <v>0</v>
      </c>
      <c r="T239" s="181">
        <f>'ENTRI PENDAPATAN'!N193</f>
        <v>60000</v>
      </c>
      <c r="U239" s="194">
        <f>E239+I239+G239+K239+O239+Q239+R239+S239+T239</f>
        <v>129500</v>
      </c>
      <c r="V239" s="183"/>
      <c r="W239" s="385">
        <v>1</v>
      </c>
      <c r="X239" s="386">
        <f>G239+I239+K239</f>
        <v>46500</v>
      </c>
      <c r="Y239" s="387">
        <f>R239+S239+T239</f>
        <v>60000</v>
      </c>
      <c r="Z239" s="387">
        <f>O239+Q239</f>
        <v>23000</v>
      </c>
    </row>
    <row r="240" spans="1:26" ht="15.75" thickBot="1">
      <c r="A240" s="153">
        <f t="shared" si="117"/>
        <v>2</v>
      </c>
      <c r="B240" s="151">
        <f t="shared" ref="B240" si="119">B193</f>
        <v>44379</v>
      </c>
      <c r="C240" s="148">
        <f t="shared" si="118"/>
        <v>0</v>
      </c>
      <c r="D240" s="249">
        <v>0</v>
      </c>
      <c r="E240" s="182"/>
      <c r="F240" s="202">
        <f t="shared" ref="F240:F264" si="120">G240/1500</f>
        <v>0</v>
      </c>
      <c r="G240" s="167">
        <f>'ENTRI PENDAPATAN'!E194</f>
        <v>0</v>
      </c>
      <c r="H240" s="202">
        <f t="shared" ref="H240:H264" si="121">I240/1000</f>
        <v>30</v>
      </c>
      <c r="I240" s="167">
        <f>'ENTRI PENDAPATAN'!F194</f>
        <v>30000</v>
      </c>
      <c r="J240" s="202">
        <f t="shared" ref="J240:J264" si="122">K240/500</f>
        <v>22</v>
      </c>
      <c r="K240" s="167">
        <f>'ENTRI PENDAPATAN'!G194</f>
        <v>11000</v>
      </c>
      <c r="L240" s="202">
        <f t="shared" ref="L240:L264" si="123">M240/1000</f>
        <v>0</v>
      </c>
      <c r="M240" s="178">
        <f>'ENTRI PENDAPATAN'!J194</f>
        <v>0</v>
      </c>
      <c r="N240" s="202">
        <f t="shared" ref="N240:N264" si="124">O240/2000</f>
        <v>1</v>
      </c>
      <c r="O240" s="178">
        <f>'ENTRI PENDAPATAN'!H194</f>
        <v>2000</v>
      </c>
      <c r="P240" s="202">
        <f t="shared" ref="P240:P264" si="125">Q240/3000</f>
        <v>3</v>
      </c>
      <c r="Q240" s="167">
        <f>'ENTRI PENDAPATAN'!I194</f>
        <v>9000</v>
      </c>
      <c r="R240" s="181">
        <f>'ENTRI PENDAPATAN'!L194</f>
        <v>0</v>
      </c>
      <c r="S240" s="181">
        <f>'ENTRI PENDAPATAN'!M194</f>
        <v>0</v>
      </c>
      <c r="T240" s="181">
        <f>'ENTRI PENDAPATAN'!N194</f>
        <v>40000</v>
      </c>
      <c r="U240" s="194">
        <f t="shared" ref="U240:U260" si="126">E240+I240+G240+K240+O240+Q240+R240+S240+T240</f>
        <v>92000</v>
      </c>
      <c r="V240" s="183"/>
      <c r="W240" s="385">
        <v>2</v>
      </c>
      <c r="X240" s="386">
        <f t="shared" ref="X240:X270" si="127">G240+I240+K240</f>
        <v>41000</v>
      </c>
      <c r="Y240" s="387">
        <f t="shared" ref="Y240:Y270" si="128">R240+S240+T240</f>
        <v>40000</v>
      </c>
      <c r="Z240" s="387">
        <f t="shared" ref="Z240:Z270" si="129">O240+Q240</f>
        <v>11000</v>
      </c>
    </row>
    <row r="241" spans="1:46" ht="15.75" thickBot="1">
      <c r="A241" s="150">
        <f t="shared" si="117"/>
        <v>3</v>
      </c>
      <c r="B241" s="151">
        <f t="shared" ref="B241" si="130">B194</f>
        <v>44380</v>
      </c>
      <c r="C241" s="148">
        <f t="shared" si="118"/>
        <v>0</v>
      </c>
      <c r="D241" s="249">
        <v>0</v>
      </c>
      <c r="E241" s="182"/>
      <c r="F241" s="202">
        <f t="shared" si="120"/>
        <v>1</v>
      </c>
      <c r="G241" s="167">
        <f>'ENTRI PENDAPATAN'!E195</f>
        <v>1500</v>
      </c>
      <c r="H241" s="202">
        <f t="shared" si="121"/>
        <v>36</v>
      </c>
      <c r="I241" s="167">
        <f>'ENTRI PENDAPATAN'!F195</f>
        <v>36000</v>
      </c>
      <c r="J241" s="202">
        <f t="shared" si="122"/>
        <v>26</v>
      </c>
      <c r="K241" s="167">
        <f>'ENTRI PENDAPATAN'!G195</f>
        <v>13000</v>
      </c>
      <c r="L241" s="202">
        <f t="shared" si="123"/>
        <v>0</v>
      </c>
      <c r="M241" s="178">
        <f>'ENTRI PENDAPATAN'!J195</f>
        <v>0</v>
      </c>
      <c r="N241" s="202">
        <f t="shared" si="124"/>
        <v>1</v>
      </c>
      <c r="O241" s="178">
        <f>'ENTRI PENDAPATAN'!H195</f>
        <v>2000</v>
      </c>
      <c r="P241" s="202">
        <f t="shared" si="125"/>
        <v>2</v>
      </c>
      <c r="Q241" s="167">
        <f>'ENTRI PENDAPATAN'!I195</f>
        <v>6000</v>
      </c>
      <c r="R241" s="181">
        <f>'ENTRI PENDAPATAN'!L195</f>
        <v>0</v>
      </c>
      <c r="S241" s="181">
        <f>'ENTRI PENDAPATAN'!M195</f>
        <v>0</v>
      </c>
      <c r="T241" s="181">
        <f>'ENTRI PENDAPATAN'!N195</f>
        <v>60000</v>
      </c>
      <c r="U241" s="194">
        <f t="shared" si="126"/>
        <v>118500</v>
      </c>
      <c r="V241" s="183"/>
      <c r="W241" s="385">
        <v>3</v>
      </c>
      <c r="X241" s="386">
        <f t="shared" si="127"/>
        <v>50500</v>
      </c>
      <c r="Y241" s="387">
        <f t="shared" si="128"/>
        <v>60000</v>
      </c>
      <c r="Z241" s="387">
        <f t="shared" si="129"/>
        <v>8000</v>
      </c>
    </row>
    <row r="242" spans="1:46" ht="15.75" thickBot="1">
      <c r="A242" s="153">
        <f t="shared" si="117"/>
        <v>4</v>
      </c>
      <c r="B242" s="151">
        <f t="shared" ref="B242" si="131">B195</f>
        <v>44381</v>
      </c>
      <c r="C242" s="148">
        <f t="shared" si="118"/>
        <v>0</v>
      </c>
      <c r="D242" s="249">
        <v>0</v>
      </c>
      <c r="E242" s="182"/>
      <c r="F242" s="202">
        <f t="shared" si="120"/>
        <v>2</v>
      </c>
      <c r="G242" s="167">
        <f>'ENTRI PENDAPATAN'!E196</f>
        <v>3000</v>
      </c>
      <c r="H242" s="202">
        <f t="shared" si="121"/>
        <v>30</v>
      </c>
      <c r="I242" s="167">
        <f>'ENTRI PENDAPATAN'!F196</f>
        <v>30000</v>
      </c>
      <c r="J242" s="202">
        <f t="shared" si="122"/>
        <v>20</v>
      </c>
      <c r="K242" s="167">
        <f>'ENTRI PENDAPATAN'!G196</f>
        <v>10000</v>
      </c>
      <c r="L242" s="202">
        <f t="shared" si="123"/>
        <v>0</v>
      </c>
      <c r="M242" s="178">
        <f>'ENTRI PENDAPATAN'!J196</f>
        <v>0</v>
      </c>
      <c r="N242" s="202">
        <f t="shared" si="124"/>
        <v>1</v>
      </c>
      <c r="O242" s="178">
        <f>'ENTRI PENDAPATAN'!H196</f>
        <v>2000</v>
      </c>
      <c r="P242" s="202">
        <f t="shared" si="125"/>
        <v>2</v>
      </c>
      <c r="Q242" s="167">
        <f>'ENTRI PENDAPATAN'!I196</f>
        <v>6000</v>
      </c>
      <c r="R242" s="181">
        <f>'ENTRI PENDAPATAN'!L196</f>
        <v>0</v>
      </c>
      <c r="S242" s="181">
        <f>'ENTRI PENDAPATAN'!M196</f>
        <v>0</v>
      </c>
      <c r="T242" s="181">
        <f>'ENTRI PENDAPATAN'!N196</f>
        <v>65000</v>
      </c>
      <c r="U242" s="194">
        <f t="shared" si="126"/>
        <v>116000</v>
      </c>
      <c r="V242" s="183"/>
      <c r="W242" s="385">
        <v>4</v>
      </c>
      <c r="X242" s="386">
        <f t="shared" si="127"/>
        <v>43000</v>
      </c>
      <c r="Y242" s="387">
        <f t="shared" si="128"/>
        <v>65000</v>
      </c>
      <c r="Z242" s="387">
        <f t="shared" si="129"/>
        <v>8000</v>
      </c>
    </row>
    <row r="243" spans="1:46" ht="15.75" thickBot="1">
      <c r="A243" s="150">
        <f t="shared" si="117"/>
        <v>5</v>
      </c>
      <c r="B243" s="151">
        <f t="shared" ref="B243" si="132">B196</f>
        <v>44382</v>
      </c>
      <c r="C243" s="148">
        <f t="shared" si="118"/>
        <v>0</v>
      </c>
      <c r="D243" s="249">
        <v>0</v>
      </c>
      <c r="E243" s="182"/>
      <c r="F243" s="202">
        <f t="shared" si="120"/>
        <v>1</v>
      </c>
      <c r="G243" s="167">
        <f>'ENTRI PENDAPATAN'!E197</f>
        <v>1500</v>
      </c>
      <c r="H243" s="202">
        <f t="shared" si="121"/>
        <v>36</v>
      </c>
      <c r="I243" s="167">
        <f>'ENTRI PENDAPATAN'!F197</f>
        <v>36000</v>
      </c>
      <c r="J243" s="202">
        <f t="shared" si="122"/>
        <v>26</v>
      </c>
      <c r="K243" s="167">
        <f>'ENTRI PENDAPATAN'!G197</f>
        <v>13000</v>
      </c>
      <c r="L243" s="202">
        <f t="shared" si="123"/>
        <v>0</v>
      </c>
      <c r="M243" s="178">
        <f>'ENTRI PENDAPATAN'!J197</f>
        <v>0</v>
      </c>
      <c r="N243" s="202">
        <f t="shared" si="124"/>
        <v>1</v>
      </c>
      <c r="O243" s="178">
        <f>'ENTRI PENDAPATAN'!H197</f>
        <v>2000</v>
      </c>
      <c r="P243" s="202">
        <f t="shared" si="125"/>
        <v>7</v>
      </c>
      <c r="Q243" s="167">
        <f>'ENTRI PENDAPATAN'!I197</f>
        <v>21000</v>
      </c>
      <c r="R243" s="181">
        <f>'ENTRI PENDAPATAN'!L197</f>
        <v>0</v>
      </c>
      <c r="S243" s="181">
        <f>'ENTRI PENDAPATAN'!M197</f>
        <v>0</v>
      </c>
      <c r="T243" s="181">
        <f>'ENTRI PENDAPATAN'!N197</f>
        <v>60000</v>
      </c>
      <c r="U243" s="194">
        <f t="shared" si="126"/>
        <v>133500</v>
      </c>
      <c r="V243" s="183"/>
      <c r="W243" s="385">
        <v>5</v>
      </c>
      <c r="X243" s="386">
        <f t="shared" si="127"/>
        <v>50500</v>
      </c>
      <c r="Y243" s="387">
        <f t="shared" si="128"/>
        <v>60000</v>
      </c>
      <c r="Z243" s="387">
        <f t="shared" si="129"/>
        <v>23000</v>
      </c>
    </row>
    <row r="244" spans="1:46" ht="15.75" thickBot="1">
      <c r="A244" s="153">
        <f t="shared" si="117"/>
        <v>6</v>
      </c>
      <c r="B244" s="151">
        <f t="shared" ref="B244" si="133">B197</f>
        <v>44383</v>
      </c>
      <c r="C244" s="148">
        <f t="shared" si="118"/>
        <v>0</v>
      </c>
      <c r="D244" s="249">
        <v>0</v>
      </c>
      <c r="E244" s="182"/>
      <c r="F244" s="202">
        <f t="shared" si="120"/>
        <v>1</v>
      </c>
      <c r="G244" s="167">
        <f>'ENTRI PENDAPATAN'!E198</f>
        <v>1500</v>
      </c>
      <c r="H244" s="202">
        <f t="shared" si="121"/>
        <v>30</v>
      </c>
      <c r="I244" s="167">
        <f>'ENTRI PENDAPATAN'!F198</f>
        <v>30000</v>
      </c>
      <c r="J244" s="202">
        <f t="shared" si="122"/>
        <v>20</v>
      </c>
      <c r="K244" s="167">
        <f>'ENTRI PENDAPATAN'!G198</f>
        <v>10000</v>
      </c>
      <c r="L244" s="202">
        <f t="shared" si="123"/>
        <v>0</v>
      </c>
      <c r="M244" s="178">
        <f>'ENTRI PENDAPATAN'!J198</f>
        <v>0</v>
      </c>
      <c r="N244" s="202">
        <f t="shared" si="124"/>
        <v>1</v>
      </c>
      <c r="O244" s="178">
        <f>'ENTRI PENDAPATAN'!H198</f>
        <v>2000</v>
      </c>
      <c r="P244" s="202">
        <f t="shared" si="125"/>
        <v>8</v>
      </c>
      <c r="Q244" s="167">
        <f>'ENTRI PENDAPATAN'!I198</f>
        <v>24000</v>
      </c>
      <c r="R244" s="181">
        <f>'ENTRI PENDAPATAN'!L198</f>
        <v>0</v>
      </c>
      <c r="S244" s="181">
        <f>'ENTRI PENDAPATAN'!M198</f>
        <v>0</v>
      </c>
      <c r="T244" s="181">
        <f>'ENTRI PENDAPATAN'!N198</f>
        <v>65000</v>
      </c>
      <c r="U244" s="194">
        <f t="shared" si="126"/>
        <v>132500</v>
      </c>
      <c r="V244" s="183"/>
      <c r="W244" s="385">
        <v>6</v>
      </c>
      <c r="X244" s="386">
        <f t="shared" si="127"/>
        <v>41500</v>
      </c>
      <c r="Y244" s="387">
        <f t="shared" si="128"/>
        <v>65000</v>
      </c>
      <c r="Z244" s="387">
        <f t="shared" si="129"/>
        <v>26000</v>
      </c>
    </row>
    <row r="245" spans="1:46" ht="15.75" thickBot="1">
      <c r="A245" s="150">
        <f t="shared" si="117"/>
        <v>7</v>
      </c>
      <c r="B245" s="151">
        <f t="shared" ref="B245" si="134">B198</f>
        <v>44384</v>
      </c>
      <c r="C245" s="148">
        <f t="shared" si="118"/>
        <v>0</v>
      </c>
      <c r="D245" s="249">
        <v>0</v>
      </c>
      <c r="E245" s="182"/>
      <c r="F245" s="202">
        <f t="shared" si="120"/>
        <v>1</v>
      </c>
      <c r="G245" s="167">
        <f>'ENTRI PENDAPATAN'!E199</f>
        <v>1500</v>
      </c>
      <c r="H245" s="202">
        <f t="shared" si="121"/>
        <v>33</v>
      </c>
      <c r="I245" s="167">
        <f>'ENTRI PENDAPATAN'!F199</f>
        <v>33000</v>
      </c>
      <c r="J245" s="202">
        <f t="shared" si="122"/>
        <v>20</v>
      </c>
      <c r="K245" s="167">
        <f>'ENTRI PENDAPATAN'!G199</f>
        <v>10000</v>
      </c>
      <c r="L245" s="202">
        <f t="shared" si="123"/>
        <v>0</v>
      </c>
      <c r="M245" s="178">
        <f>'ENTRI PENDAPATAN'!J199</f>
        <v>0</v>
      </c>
      <c r="N245" s="202">
        <f t="shared" si="124"/>
        <v>1</v>
      </c>
      <c r="O245" s="178">
        <f>'ENTRI PENDAPATAN'!H199</f>
        <v>2000</v>
      </c>
      <c r="P245" s="202">
        <f t="shared" si="125"/>
        <v>7</v>
      </c>
      <c r="Q245" s="167">
        <f>'ENTRI PENDAPATAN'!I199</f>
        <v>21000</v>
      </c>
      <c r="R245" s="181">
        <f>'ENTRI PENDAPATAN'!L199</f>
        <v>0</v>
      </c>
      <c r="S245" s="181">
        <f>'ENTRI PENDAPATAN'!M199</f>
        <v>0</v>
      </c>
      <c r="T245" s="181">
        <f>'ENTRI PENDAPATAN'!N199</f>
        <v>40000</v>
      </c>
      <c r="U245" s="194">
        <f t="shared" si="126"/>
        <v>107500</v>
      </c>
      <c r="V245" s="183"/>
      <c r="W245" s="385">
        <v>7</v>
      </c>
      <c r="X245" s="386">
        <f t="shared" si="127"/>
        <v>44500</v>
      </c>
      <c r="Y245" s="387">
        <f t="shared" si="128"/>
        <v>40000</v>
      </c>
      <c r="Z245" s="387">
        <f t="shared" si="129"/>
        <v>23000</v>
      </c>
    </row>
    <row r="246" spans="1:46" ht="15.75" thickBot="1">
      <c r="A246" s="153">
        <f t="shared" si="117"/>
        <v>8</v>
      </c>
      <c r="B246" s="151">
        <f t="shared" ref="B246" si="135">B199</f>
        <v>44385</v>
      </c>
      <c r="C246" s="148">
        <f t="shared" si="118"/>
        <v>0</v>
      </c>
      <c r="D246" s="249">
        <v>0</v>
      </c>
      <c r="E246" s="182"/>
      <c r="F246" s="202">
        <f t="shared" si="120"/>
        <v>1</v>
      </c>
      <c r="G246" s="167">
        <f>'ENTRI PENDAPATAN'!E200</f>
        <v>1500</v>
      </c>
      <c r="H246" s="202">
        <f t="shared" si="121"/>
        <v>33</v>
      </c>
      <c r="I246" s="167">
        <f>'ENTRI PENDAPATAN'!F200</f>
        <v>33000</v>
      </c>
      <c r="J246" s="202">
        <f t="shared" si="122"/>
        <v>22</v>
      </c>
      <c r="K246" s="167">
        <f>'ENTRI PENDAPATAN'!G200</f>
        <v>11000</v>
      </c>
      <c r="L246" s="202">
        <f t="shared" si="123"/>
        <v>0</v>
      </c>
      <c r="M246" s="178">
        <f>'ENTRI PENDAPATAN'!J200</f>
        <v>0</v>
      </c>
      <c r="N246" s="202">
        <f t="shared" si="124"/>
        <v>1</v>
      </c>
      <c r="O246" s="178">
        <f>'ENTRI PENDAPATAN'!H200</f>
        <v>2000</v>
      </c>
      <c r="P246" s="202">
        <f t="shared" si="125"/>
        <v>7</v>
      </c>
      <c r="Q246" s="167">
        <f>'ENTRI PENDAPATAN'!I200</f>
        <v>21000</v>
      </c>
      <c r="R246" s="181">
        <f>'ENTRI PENDAPATAN'!L200</f>
        <v>0</v>
      </c>
      <c r="S246" s="181">
        <f>'ENTRI PENDAPATAN'!M200</f>
        <v>0</v>
      </c>
      <c r="T246" s="181">
        <f>'ENTRI PENDAPATAN'!N200</f>
        <v>45000</v>
      </c>
      <c r="U246" s="194">
        <f t="shared" si="126"/>
        <v>113500</v>
      </c>
      <c r="V246" s="183"/>
      <c r="W246" s="385">
        <v>8</v>
      </c>
      <c r="X246" s="386">
        <f t="shared" si="127"/>
        <v>45500</v>
      </c>
      <c r="Y246" s="387">
        <f t="shared" si="128"/>
        <v>45000</v>
      </c>
      <c r="Z246" s="387">
        <f t="shared" si="129"/>
        <v>23000</v>
      </c>
    </row>
    <row r="247" spans="1:46" ht="15.75" thickBot="1">
      <c r="A247" s="150">
        <f t="shared" si="117"/>
        <v>9</v>
      </c>
      <c r="B247" s="151">
        <f t="shared" ref="B247" si="136">B200</f>
        <v>44386</v>
      </c>
      <c r="C247" s="148">
        <f t="shared" si="118"/>
        <v>0</v>
      </c>
      <c r="D247" s="249">
        <v>0</v>
      </c>
      <c r="E247" s="182"/>
      <c r="F247" s="202">
        <f t="shared" si="120"/>
        <v>1</v>
      </c>
      <c r="G247" s="167">
        <f>'ENTRI PENDAPATAN'!E201</f>
        <v>1500</v>
      </c>
      <c r="H247" s="202">
        <f t="shared" si="121"/>
        <v>24</v>
      </c>
      <c r="I247" s="167">
        <f>'ENTRI PENDAPATAN'!F201</f>
        <v>24000</v>
      </c>
      <c r="J247" s="202">
        <f t="shared" si="122"/>
        <v>12</v>
      </c>
      <c r="K247" s="167">
        <f>'ENTRI PENDAPATAN'!G201</f>
        <v>6000</v>
      </c>
      <c r="L247" s="202">
        <f t="shared" si="123"/>
        <v>0</v>
      </c>
      <c r="M247" s="178">
        <f>'ENTRI PENDAPATAN'!J201</f>
        <v>0</v>
      </c>
      <c r="N247" s="202">
        <f t="shared" si="124"/>
        <v>1</v>
      </c>
      <c r="O247" s="178">
        <f>'ENTRI PENDAPATAN'!H201</f>
        <v>2000</v>
      </c>
      <c r="P247" s="202">
        <f t="shared" si="125"/>
        <v>3</v>
      </c>
      <c r="Q247" s="167">
        <f>'ENTRI PENDAPATAN'!I201</f>
        <v>9000</v>
      </c>
      <c r="R247" s="181">
        <f>'ENTRI PENDAPATAN'!L201</f>
        <v>0</v>
      </c>
      <c r="S247" s="181">
        <f>'ENTRI PENDAPATAN'!M201</f>
        <v>0</v>
      </c>
      <c r="T247" s="181">
        <f>'ENTRI PENDAPATAN'!N201</f>
        <v>45000</v>
      </c>
      <c r="U247" s="194">
        <f t="shared" si="126"/>
        <v>87500</v>
      </c>
      <c r="V247" s="183"/>
      <c r="W247" s="385">
        <v>9</v>
      </c>
      <c r="X247" s="386">
        <f t="shared" si="127"/>
        <v>31500</v>
      </c>
      <c r="Y247" s="387">
        <f t="shared" si="128"/>
        <v>45000</v>
      </c>
      <c r="Z247" s="387">
        <f t="shared" si="129"/>
        <v>11000</v>
      </c>
    </row>
    <row r="248" spans="1:46" s="161" customFormat="1" ht="15.75" thickBot="1">
      <c r="A248" s="153">
        <f t="shared" si="117"/>
        <v>10</v>
      </c>
      <c r="B248" s="151">
        <f t="shared" ref="B248" si="137">B201</f>
        <v>44387</v>
      </c>
      <c r="C248" s="148">
        <f t="shared" si="118"/>
        <v>0</v>
      </c>
      <c r="D248" s="249">
        <v>0</v>
      </c>
      <c r="E248" s="182"/>
      <c r="F248" s="202">
        <f t="shared" si="120"/>
        <v>0</v>
      </c>
      <c r="G248" s="167">
        <f>'ENTRI PENDAPATAN'!E202</f>
        <v>0</v>
      </c>
      <c r="H248" s="202">
        <f t="shared" si="121"/>
        <v>27</v>
      </c>
      <c r="I248" s="167">
        <f>'ENTRI PENDAPATAN'!F202</f>
        <v>27000</v>
      </c>
      <c r="J248" s="202">
        <f t="shared" si="122"/>
        <v>14</v>
      </c>
      <c r="K248" s="167">
        <f>'ENTRI PENDAPATAN'!G202</f>
        <v>7000</v>
      </c>
      <c r="L248" s="202">
        <f t="shared" si="123"/>
        <v>0</v>
      </c>
      <c r="M248" s="178">
        <f>'ENTRI PENDAPATAN'!J202</f>
        <v>0</v>
      </c>
      <c r="N248" s="202">
        <f t="shared" si="124"/>
        <v>1</v>
      </c>
      <c r="O248" s="178">
        <f>'ENTRI PENDAPATAN'!H202</f>
        <v>2000</v>
      </c>
      <c r="P248" s="202">
        <f t="shared" si="125"/>
        <v>2</v>
      </c>
      <c r="Q248" s="167">
        <f>'ENTRI PENDAPATAN'!I202</f>
        <v>6000</v>
      </c>
      <c r="R248" s="181">
        <f>'ENTRI PENDAPATAN'!L202</f>
        <v>0</v>
      </c>
      <c r="S248" s="181">
        <f>'ENTRI PENDAPATAN'!M202</f>
        <v>0</v>
      </c>
      <c r="T248" s="181">
        <f>'ENTRI PENDAPATAN'!N202</f>
        <v>75000</v>
      </c>
      <c r="U248" s="194">
        <f t="shared" si="126"/>
        <v>117000</v>
      </c>
      <c r="V248" s="183"/>
      <c r="W248" s="385">
        <v>10</v>
      </c>
      <c r="X248" s="386">
        <f t="shared" si="127"/>
        <v>34000</v>
      </c>
      <c r="Y248" s="387">
        <f t="shared" si="128"/>
        <v>75000</v>
      </c>
      <c r="Z248" s="387">
        <f t="shared" si="129"/>
        <v>8000</v>
      </c>
      <c r="AA248" s="385"/>
      <c r="AB248" s="385"/>
      <c r="AC248" s="385"/>
      <c r="AD248" s="385"/>
      <c r="AE248" s="385"/>
      <c r="AF248" s="385"/>
      <c r="AG248" s="385"/>
      <c r="AH248" s="385"/>
      <c r="AI248" s="385"/>
      <c r="AJ248" s="389"/>
      <c r="AK248" s="389"/>
      <c r="AL248" s="389"/>
      <c r="AM248" s="389"/>
      <c r="AN248" s="389"/>
      <c r="AO248" s="389"/>
      <c r="AP248" s="389"/>
      <c r="AQ248" s="389"/>
      <c r="AR248" s="389"/>
      <c r="AS248" s="389"/>
      <c r="AT248" s="389"/>
    </row>
    <row r="249" spans="1:46" ht="15.75" thickBot="1">
      <c r="A249" s="150">
        <f t="shared" si="117"/>
        <v>11</v>
      </c>
      <c r="B249" s="151">
        <f t="shared" ref="B249" si="138">B202</f>
        <v>44388</v>
      </c>
      <c r="C249" s="148">
        <f t="shared" si="118"/>
        <v>0</v>
      </c>
      <c r="D249" s="249">
        <v>0</v>
      </c>
      <c r="E249" s="182"/>
      <c r="F249" s="202">
        <f t="shared" si="120"/>
        <v>0</v>
      </c>
      <c r="G249" s="167">
        <f>'ENTRI PENDAPATAN'!E203</f>
        <v>0</v>
      </c>
      <c r="H249" s="202">
        <f t="shared" si="121"/>
        <v>21</v>
      </c>
      <c r="I249" s="167">
        <f>'ENTRI PENDAPATAN'!F203</f>
        <v>21000</v>
      </c>
      <c r="J249" s="202">
        <f t="shared" si="122"/>
        <v>14</v>
      </c>
      <c r="K249" s="167">
        <f>'ENTRI PENDAPATAN'!G203</f>
        <v>7000</v>
      </c>
      <c r="L249" s="202">
        <f t="shared" si="123"/>
        <v>0</v>
      </c>
      <c r="M249" s="178">
        <f>'ENTRI PENDAPATAN'!J203</f>
        <v>0</v>
      </c>
      <c r="N249" s="202">
        <f t="shared" si="124"/>
        <v>1</v>
      </c>
      <c r="O249" s="178">
        <f>'ENTRI PENDAPATAN'!H203</f>
        <v>2000</v>
      </c>
      <c r="P249" s="202">
        <f t="shared" si="125"/>
        <v>1</v>
      </c>
      <c r="Q249" s="167">
        <f>'ENTRI PENDAPATAN'!I203</f>
        <v>3000</v>
      </c>
      <c r="R249" s="181">
        <f>'ENTRI PENDAPATAN'!L203</f>
        <v>0</v>
      </c>
      <c r="S249" s="181">
        <f>'ENTRI PENDAPATAN'!M203</f>
        <v>0</v>
      </c>
      <c r="T249" s="181">
        <f>'ENTRI PENDAPATAN'!N203</f>
        <v>50000</v>
      </c>
      <c r="U249" s="194">
        <f t="shared" si="126"/>
        <v>83000</v>
      </c>
      <c r="V249" s="183"/>
      <c r="W249" s="385">
        <v>11</v>
      </c>
      <c r="X249" s="386">
        <f t="shared" si="127"/>
        <v>28000</v>
      </c>
      <c r="Y249" s="387">
        <f t="shared" si="128"/>
        <v>50000</v>
      </c>
      <c r="Z249" s="387">
        <f t="shared" si="129"/>
        <v>5000</v>
      </c>
    </row>
    <row r="250" spans="1:46" ht="15.75" thickBot="1">
      <c r="A250" s="153">
        <f t="shared" si="117"/>
        <v>12</v>
      </c>
      <c r="B250" s="151">
        <f t="shared" ref="B250" si="139">B203</f>
        <v>44389</v>
      </c>
      <c r="C250" s="148">
        <f t="shared" si="118"/>
        <v>0</v>
      </c>
      <c r="D250" s="249">
        <v>0</v>
      </c>
      <c r="E250" s="182"/>
      <c r="F250" s="202">
        <f t="shared" si="120"/>
        <v>1</v>
      </c>
      <c r="G250" s="167">
        <f>'ENTRI PENDAPATAN'!E204</f>
        <v>1500</v>
      </c>
      <c r="H250" s="202">
        <f t="shared" si="121"/>
        <v>27</v>
      </c>
      <c r="I250" s="167">
        <f>'ENTRI PENDAPATAN'!F204</f>
        <v>27000</v>
      </c>
      <c r="J250" s="202">
        <f t="shared" si="122"/>
        <v>16</v>
      </c>
      <c r="K250" s="167">
        <f>'ENTRI PENDAPATAN'!G204</f>
        <v>8000</v>
      </c>
      <c r="L250" s="202">
        <f t="shared" si="123"/>
        <v>0</v>
      </c>
      <c r="M250" s="178">
        <f>'ENTRI PENDAPATAN'!J204</f>
        <v>0</v>
      </c>
      <c r="N250" s="202">
        <f t="shared" si="124"/>
        <v>1</v>
      </c>
      <c r="O250" s="178">
        <f>'ENTRI PENDAPATAN'!H204</f>
        <v>2000</v>
      </c>
      <c r="P250" s="202">
        <f t="shared" si="125"/>
        <v>7</v>
      </c>
      <c r="Q250" s="167">
        <f>'ENTRI PENDAPATAN'!I204</f>
        <v>21000</v>
      </c>
      <c r="R250" s="181">
        <f>'ENTRI PENDAPATAN'!L204</f>
        <v>0</v>
      </c>
      <c r="S250" s="181">
        <f>'ENTRI PENDAPATAN'!M204</f>
        <v>0</v>
      </c>
      <c r="T250" s="181">
        <f>'ENTRI PENDAPATAN'!N204</f>
        <v>45000</v>
      </c>
      <c r="U250" s="194">
        <f t="shared" si="126"/>
        <v>104500</v>
      </c>
      <c r="V250" s="183"/>
      <c r="W250" s="385">
        <v>12</v>
      </c>
      <c r="X250" s="386">
        <f t="shared" si="127"/>
        <v>36500</v>
      </c>
      <c r="Y250" s="387">
        <f t="shared" si="128"/>
        <v>45000</v>
      </c>
      <c r="Z250" s="387">
        <f t="shared" si="129"/>
        <v>23000</v>
      </c>
    </row>
    <row r="251" spans="1:46" ht="15.75" thickBot="1">
      <c r="A251" s="150">
        <f t="shared" si="117"/>
        <v>13</v>
      </c>
      <c r="B251" s="151">
        <f t="shared" ref="B251" si="140">B204</f>
        <v>44390</v>
      </c>
      <c r="C251" s="148">
        <f t="shared" si="118"/>
        <v>0</v>
      </c>
      <c r="D251" s="249">
        <v>0</v>
      </c>
      <c r="E251" s="182"/>
      <c r="F251" s="202">
        <f t="shared" si="120"/>
        <v>1</v>
      </c>
      <c r="G251" s="167">
        <f>'ENTRI PENDAPATAN'!E205</f>
        <v>1500</v>
      </c>
      <c r="H251" s="202">
        <f t="shared" si="121"/>
        <v>24</v>
      </c>
      <c r="I251" s="167">
        <f>'ENTRI PENDAPATAN'!F205</f>
        <v>24000</v>
      </c>
      <c r="J251" s="202">
        <f t="shared" si="122"/>
        <v>16</v>
      </c>
      <c r="K251" s="167">
        <f>'ENTRI PENDAPATAN'!G205</f>
        <v>8000</v>
      </c>
      <c r="L251" s="202">
        <f t="shared" si="123"/>
        <v>0</v>
      </c>
      <c r="M251" s="178">
        <f>'ENTRI PENDAPATAN'!J205</f>
        <v>0</v>
      </c>
      <c r="N251" s="202">
        <f t="shared" si="124"/>
        <v>1</v>
      </c>
      <c r="O251" s="178">
        <f>'ENTRI PENDAPATAN'!H205</f>
        <v>2000</v>
      </c>
      <c r="P251" s="202">
        <f t="shared" si="125"/>
        <v>10</v>
      </c>
      <c r="Q251" s="167">
        <f>'ENTRI PENDAPATAN'!I205</f>
        <v>30000</v>
      </c>
      <c r="R251" s="181">
        <f>'ENTRI PENDAPATAN'!L205</f>
        <v>0</v>
      </c>
      <c r="S251" s="181">
        <f>'ENTRI PENDAPATAN'!M205</f>
        <v>0</v>
      </c>
      <c r="T251" s="181">
        <f>'ENTRI PENDAPATAN'!N205</f>
        <v>45000</v>
      </c>
      <c r="U251" s="194">
        <f t="shared" si="126"/>
        <v>110500</v>
      </c>
      <c r="V251" s="183"/>
      <c r="W251" s="385">
        <v>13</v>
      </c>
      <c r="X251" s="386">
        <f t="shared" si="127"/>
        <v>33500</v>
      </c>
      <c r="Y251" s="387">
        <f t="shared" si="128"/>
        <v>45000</v>
      </c>
      <c r="Z251" s="387">
        <f t="shared" si="129"/>
        <v>32000</v>
      </c>
    </row>
    <row r="252" spans="1:46" ht="15.75" thickBot="1">
      <c r="A252" s="153">
        <f t="shared" si="117"/>
        <v>14</v>
      </c>
      <c r="B252" s="151">
        <f t="shared" ref="B252" si="141">B205</f>
        <v>44391</v>
      </c>
      <c r="C252" s="148">
        <f t="shared" si="118"/>
        <v>0</v>
      </c>
      <c r="D252" s="249">
        <v>0</v>
      </c>
      <c r="E252" s="182"/>
      <c r="F252" s="202">
        <f t="shared" si="120"/>
        <v>1</v>
      </c>
      <c r="G252" s="167">
        <f>'ENTRI PENDAPATAN'!E206</f>
        <v>1500</v>
      </c>
      <c r="H252" s="202">
        <f t="shared" si="121"/>
        <v>21</v>
      </c>
      <c r="I252" s="167">
        <f>'ENTRI PENDAPATAN'!F206</f>
        <v>21000</v>
      </c>
      <c r="J252" s="202">
        <f t="shared" si="122"/>
        <v>14</v>
      </c>
      <c r="K252" s="167">
        <f>'ENTRI PENDAPATAN'!G206</f>
        <v>7000</v>
      </c>
      <c r="L252" s="202">
        <f t="shared" si="123"/>
        <v>0</v>
      </c>
      <c r="M252" s="178">
        <f>'ENTRI PENDAPATAN'!J206</f>
        <v>0</v>
      </c>
      <c r="N252" s="202">
        <f t="shared" si="124"/>
        <v>1</v>
      </c>
      <c r="O252" s="178">
        <f>'ENTRI PENDAPATAN'!H206</f>
        <v>2000</v>
      </c>
      <c r="P252" s="202">
        <f t="shared" si="125"/>
        <v>5</v>
      </c>
      <c r="Q252" s="167">
        <f>'ENTRI PENDAPATAN'!I206</f>
        <v>15000</v>
      </c>
      <c r="R252" s="181">
        <f>'ENTRI PENDAPATAN'!L206</f>
        <v>0</v>
      </c>
      <c r="S252" s="181">
        <f>'ENTRI PENDAPATAN'!M206</f>
        <v>0</v>
      </c>
      <c r="T252" s="181">
        <f>'ENTRI PENDAPATAN'!N206</f>
        <v>90000</v>
      </c>
      <c r="U252" s="194">
        <f t="shared" si="126"/>
        <v>136500</v>
      </c>
      <c r="V252" s="183"/>
      <c r="W252" s="385">
        <v>14</v>
      </c>
      <c r="X252" s="386">
        <f t="shared" si="127"/>
        <v>29500</v>
      </c>
      <c r="Y252" s="387">
        <f t="shared" si="128"/>
        <v>90000</v>
      </c>
      <c r="Z252" s="387">
        <f t="shared" si="129"/>
        <v>17000</v>
      </c>
    </row>
    <row r="253" spans="1:46" ht="15.75" thickBot="1">
      <c r="A253" s="150">
        <f t="shared" si="117"/>
        <v>15</v>
      </c>
      <c r="B253" s="151">
        <f t="shared" ref="B253" si="142">B206</f>
        <v>44392</v>
      </c>
      <c r="C253" s="148">
        <f t="shared" si="118"/>
        <v>0</v>
      </c>
      <c r="D253" s="249">
        <v>0</v>
      </c>
      <c r="E253" s="182"/>
      <c r="F253" s="202">
        <f t="shared" si="120"/>
        <v>1</v>
      </c>
      <c r="G253" s="167">
        <f>'ENTRI PENDAPATAN'!E207</f>
        <v>1500</v>
      </c>
      <c r="H253" s="202">
        <f t="shared" si="121"/>
        <v>24</v>
      </c>
      <c r="I253" s="167">
        <f>'ENTRI PENDAPATAN'!F207</f>
        <v>24000</v>
      </c>
      <c r="J253" s="202">
        <f t="shared" si="122"/>
        <v>18</v>
      </c>
      <c r="K253" s="167">
        <f>'ENTRI PENDAPATAN'!G207</f>
        <v>9000</v>
      </c>
      <c r="L253" s="202">
        <f t="shared" si="123"/>
        <v>0</v>
      </c>
      <c r="M253" s="178">
        <f>'ENTRI PENDAPATAN'!J207</f>
        <v>0</v>
      </c>
      <c r="N253" s="202">
        <f t="shared" si="124"/>
        <v>1</v>
      </c>
      <c r="O253" s="178">
        <f>'ENTRI PENDAPATAN'!H207</f>
        <v>2000</v>
      </c>
      <c r="P253" s="202">
        <f t="shared" si="125"/>
        <v>5</v>
      </c>
      <c r="Q253" s="167">
        <f>'ENTRI PENDAPATAN'!I207</f>
        <v>15000</v>
      </c>
      <c r="R253" s="181">
        <f>'ENTRI PENDAPATAN'!L207</f>
        <v>0</v>
      </c>
      <c r="S253" s="181">
        <f>'ENTRI PENDAPATAN'!M207</f>
        <v>0</v>
      </c>
      <c r="T253" s="181">
        <f>'ENTRI PENDAPATAN'!N207</f>
        <v>55000</v>
      </c>
      <c r="U253" s="194">
        <f t="shared" si="126"/>
        <v>106500</v>
      </c>
      <c r="V253" s="183"/>
      <c r="W253" s="385">
        <v>15</v>
      </c>
      <c r="X253" s="386">
        <f t="shared" si="127"/>
        <v>34500</v>
      </c>
      <c r="Y253" s="387">
        <f t="shared" si="128"/>
        <v>55000</v>
      </c>
      <c r="Z253" s="387">
        <f t="shared" si="129"/>
        <v>17000</v>
      </c>
    </row>
    <row r="254" spans="1:46" ht="15.75" thickBot="1">
      <c r="A254" s="153">
        <f t="shared" si="117"/>
        <v>16</v>
      </c>
      <c r="B254" s="151">
        <f t="shared" ref="B254" si="143">B207</f>
        <v>44393</v>
      </c>
      <c r="C254" s="148">
        <f t="shared" si="118"/>
        <v>0</v>
      </c>
      <c r="D254" s="249">
        <v>0</v>
      </c>
      <c r="E254" s="182"/>
      <c r="F254" s="202">
        <f t="shared" si="120"/>
        <v>0</v>
      </c>
      <c r="G254" s="167">
        <f>'ENTRI PENDAPATAN'!E208</f>
        <v>0</v>
      </c>
      <c r="H254" s="202">
        <f t="shared" si="121"/>
        <v>21</v>
      </c>
      <c r="I254" s="167">
        <f>'ENTRI PENDAPATAN'!F208</f>
        <v>21000</v>
      </c>
      <c r="J254" s="202">
        <f t="shared" si="122"/>
        <v>16</v>
      </c>
      <c r="K254" s="167">
        <f>'ENTRI PENDAPATAN'!G208</f>
        <v>8000</v>
      </c>
      <c r="L254" s="202">
        <f t="shared" si="123"/>
        <v>0</v>
      </c>
      <c r="M254" s="178">
        <f>'ENTRI PENDAPATAN'!J208</f>
        <v>0</v>
      </c>
      <c r="N254" s="202">
        <f t="shared" si="124"/>
        <v>1</v>
      </c>
      <c r="O254" s="178">
        <f>'ENTRI PENDAPATAN'!H208</f>
        <v>2000</v>
      </c>
      <c r="P254" s="202">
        <f t="shared" si="125"/>
        <v>5</v>
      </c>
      <c r="Q254" s="167">
        <f>'ENTRI PENDAPATAN'!I208</f>
        <v>15000</v>
      </c>
      <c r="R254" s="181">
        <f>'ENTRI PENDAPATAN'!L208</f>
        <v>0</v>
      </c>
      <c r="S254" s="181">
        <f>'ENTRI PENDAPATAN'!M208</f>
        <v>0</v>
      </c>
      <c r="T254" s="181">
        <f>'ENTRI PENDAPATAN'!N208</f>
        <v>50000</v>
      </c>
      <c r="U254" s="194">
        <f t="shared" si="126"/>
        <v>96000</v>
      </c>
      <c r="V254" s="183"/>
      <c r="W254" s="385">
        <v>16</v>
      </c>
      <c r="X254" s="386">
        <f t="shared" si="127"/>
        <v>29000</v>
      </c>
      <c r="Y254" s="387">
        <f t="shared" si="128"/>
        <v>50000</v>
      </c>
      <c r="Z254" s="387">
        <f t="shared" si="129"/>
        <v>17000</v>
      </c>
    </row>
    <row r="255" spans="1:46" ht="15.75" thickBot="1">
      <c r="A255" s="150">
        <f t="shared" ref="A255:B267" si="144">A208</f>
        <v>17</v>
      </c>
      <c r="B255" s="151">
        <f t="shared" si="144"/>
        <v>44394</v>
      </c>
      <c r="C255" s="148">
        <f t="shared" si="118"/>
        <v>0</v>
      </c>
      <c r="D255" s="249">
        <v>0</v>
      </c>
      <c r="E255" s="182"/>
      <c r="F255" s="202">
        <f t="shared" si="120"/>
        <v>1</v>
      </c>
      <c r="G255" s="167">
        <f>'ENTRI PENDAPATAN'!E209</f>
        <v>1500</v>
      </c>
      <c r="H255" s="202">
        <f t="shared" si="121"/>
        <v>27</v>
      </c>
      <c r="I255" s="167">
        <f>'ENTRI PENDAPATAN'!F209</f>
        <v>27000</v>
      </c>
      <c r="J255" s="202">
        <f t="shared" si="122"/>
        <v>14</v>
      </c>
      <c r="K255" s="167">
        <f>'ENTRI PENDAPATAN'!G209</f>
        <v>7000</v>
      </c>
      <c r="L255" s="202">
        <f t="shared" si="123"/>
        <v>0</v>
      </c>
      <c r="M255" s="178">
        <f>'ENTRI PENDAPATAN'!J209</f>
        <v>0</v>
      </c>
      <c r="N255" s="202">
        <f t="shared" si="124"/>
        <v>1</v>
      </c>
      <c r="O255" s="178">
        <f>'ENTRI PENDAPATAN'!H209</f>
        <v>2000</v>
      </c>
      <c r="P255" s="202">
        <f t="shared" si="125"/>
        <v>2</v>
      </c>
      <c r="Q255" s="167">
        <f>'ENTRI PENDAPATAN'!I209</f>
        <v>6000</v>
      </c>
      <c r="R255" s="181">
        <f>'ENTRI PENDAPATAN'!L209</f>
        <v>0</v>
      </c>
      <c r="S255" s="181">
        <f>'ENTRI PENDAPATAN'!M209</f>
        <v>0</v>
      </c>
      <c r="T255" s="181">
        <f>'ENTRI PENDAPATAN'!N209</f>
        <v>85000</v>
      </c>
      <c r="U255" s="194">
        <f t="shared" si="126"/>
        <v>128500</v>
      </c>
      <c r="V255" s="183"/>
      <c r="W255" s="385">
        <v>17</v>
      </c>
      <c r="X255" s="386">
        <f t="shared" si="127"/>
        <v>35500</v>
      </c>
      <c r="Y255" s="387">
        <f t="shared" si="128"/>
        <v>85000</v>
      </c>
      <c r="Z255" s="387">
        <f t="shared" si="129"/>
        <v>8000</v>
      </c>
      <c r="AA255" s="386"/>
    </row>
    <row r="256" spans="1:46" ht="15.75" thickBot="1">
      <c r="A256" s="153">
        <f t="shared" si="144"/>
        <v>18</v>
      </c>
      <c r="B256" s="151">
        <f t="shared" si="144"/>
        <v>44395</v>
      </c>
      <c r="C256" s="148">
        <f t="shared" si="118"/>
        <v>0</v>
      </c>
      <c r="D256" s="249">
        <v>0</v>
      </c>
      <c r="E256" s="182"/>
      <c r="F256" s="202">
        <f t="shared" si="120"/>
        <v>1</v>
      </c>
      <c r="G256" s="167">
        <f>'ENTRI PENDAPATAN'!E210</f>
        <v>1500</v>
      </c>
      <c r="H256" s="202">
        <f t="shared" si="121"/>
        <v>21</v>
      </c>
      <c r="I256" s="167">
        <f>'ENTRI PENDAPATAN'!F210</f>
        <v>21000</v>
      </c>
      <c r="J256" s="202">
        <f t="shared" si="122"/>
        <v>14</v>
      </c>
      <c r="K256" s="167">
        <f>'ENTRI PENDAPATAN'!G210</f>
        <v>7000</v>
      </c>
      <c r="L256" s="202">
        <f t="shared" si="123"/>
        <v>0</v>
      </c>
      <c r="M256" s="178">
        <f>'ENTRI PENDAPATAN'!J210</f>
        <v>0</v>
      </c>
      <c r="N256" s="202">
        <f t="shared" si="124"/>
        <v>1</v>
      </c>
      <c r="O256" s="178">
        <f>'ENTRI PENDAPATAN'!H210</f>
        <v>2000</v>
      </c>
      <c r="P256" s="202">
        <f t="shared" si="125"/>
        <v>1</v>
      </c>
      <c r="Q256" s="167">
        <f>'ENTRI PENDAPATAN'!I210</f>
        <v>3000</v>
      </c>
      <c r="R256" s="181">
        <f>'ENTRI PENDAPATAN'!L210</f>
        <v>0</v>
      </c>
      <c r="S256" s="181">
        <f>'ENTRI PENDAPATAN'!M210</f>
        <v>0</v>
      </c>
      <c r="T256" s="181">
        <f>'ENTRI PENDAPATAN'!N210</f>
        <v>45000</v>
      </c>
      <c r="U256" s="194">
        <f t="shared" si="126"/>
        <v>79500</v>
      </c>
      <c r="V256" s="183"/>
      <c r="W256" s="385">
        <v>18</v>
      </c>
      <c r="X256" s="386">
        <f t="shared" si="127"/>
        <v>29500</v>
      </c>
      <c r="Y256" s="387">
        <f t="shared" si="128"/>
        <v>45000</v>
      </c>
      <c r="Z256" s="387">
        <f t="shared" si="129"/>
        <v>5000</v>
      </c>
    </row>
    <row r="257" spans="1:34" ht="15.75" thickBot="1">
      <c r="A257" s="150">
        <f t="shared" si="144"/>
        <v>19</v>
      </c>
      <c r="B257" s="151">
        <f t="shared" si="144"/>
        <v>44396</v>
      </c>
      <c r="C257" s="148">
        <f t="shared" si="118"/>
        <v>0</v>
      </c>
      <c r="D257" s="249">
        <v>0</v>
      </c>
      <c r="E257" s="182"/>
      <c r="F257" s="202">
        <f t="shared" si="120"/>
        <v>1</v>
      </c>
      <c r="G257" s="167">
        <f>'ENTRI PENDAPATAN'!E211</f>
        <v>1500</v>
      </c>
      <c r="H257" s="202">
        <f t="shared" si="121"/>
        <v>24</v>
      </c>
      <c r="I257" s="167">
        <f>'ENTRI PENDAPATAN'!F211</f>
        <v>24000</v>
      </c>
      <c r="J257" s="202">
        <f t="shared" si="122"/>
        <v>16</v>
      </c>
      <c r="K257" s="167">
        <f>'ENTRI PENDAPATAN'!G211</f>
        <v>8000</v>
      </c>
      <c r="L257" s="202">
        <f t="shared" si="123"/>
        <v>0</v>
      </c>
      <c r="M257" s="178">
        <f>'ENTRI PENDAPATAN'!J211</f>
        <v>0</v>
      </c>
      <c r="N257" s="202">
        <f t="shared" si="124"/>
        <v>1</v>
      </c>
      <c r="O257" s="178">
        <f>'ENTRI PENDAPATAN'!H211</f>
        <v>2000</v>
      </c>
      <c r="P257" s="202">
        <f t="shared" si="125"/>
        <v>5</v>
      </c>
      <c r="Q257" s="167">
        <f>'ENTRI PENDAPATAN'!I211</f>
        <v>15000</v>
      </c>
      <c r="R257" s="181">
        <f>'ENTRI PENDAPATAN'!L211</f>
        <v>0</v>
      </c>
      <c r="S257" s="181">
        <f>'ENTRI PENDAPATAN'!M211</f>
        <v>0</v>
      </c>
      <c r="T257" s="181">
        <f>'ENTRI PENDAPATAN'!N211</f>
        <v>30000</v>
      </c>
      <c r="U257" s="194">
        <f t="shared" si="126"/>
        <v>80500</v>
      </c>
      <c r="V257" s="183"/>
      <c r="W257" s="385">
        <v>19</v>
      </c>
      <c r="X257" s="386">
        <f t="shared" si="127"/>
        <v>33500</v>
      </c>
      <c r="Y257" s="387">
        <f t="shared" si="128"/>
        <v>30000</v>
      </c>
      <c r="Z257" s="387">
        <f t="shared" si="129"/>
        <v>17000</v>
      </c>
    </row>
    <row r="258" spans="1:34" ht="15.75" thickBot="1">
      <c r="A258" s="150">
        <f t="shared" si="144"/>
        <v>20</v>
      </c>
      <c r="B258" s="151">
        <f t="shared" si="144"/>
        <v>44397</v>
      </c>
      <c r="C258" s="155">
        <f t="shared" si="118"/>
        <v>0</v>
      </c>
      <c r="D258" s="249">
        <v>0</v>
      </c>
      <c r="E258" s="182"/>
      <c r="F258" s="202">
        <f t="shared" si="120"/>
        <v>0</v>
      </c>
      <c r="G258" s="167">
        <f>'ENTRI PENDAPATAN'!E212</f>
        <v>0</v>
      </c>
      <c r="H258" s="259">
        <f t="shared" si="121"/>
        <v>15</v>
      </c>
      <c r="I258" s="167">
        <f>'ENTRI PENDAPATAN'!F212</f>
        <v>15000</v>
      </c>
      <c r="J258" s="259">
        <f t="shared" si="122"/>
        <v>10</v>
      </c>
      <c r="K258" s="167">
        <f>'ENTRI PENDAPATAN'!G212</f>
        <v>5000</v>
      </c>
      <c r="L258" s="259">
        <f t="shared" si="123"/>
        <v>0</v>
      </c>
      <c r="M258" s="178">
        <f>'ENTRI PENDAPATAN'!J212</f>
        <v>0</v>
      </c>
      <c r="N258" s="259">
        <f t="shared" si="124"/>
        <v>1</v>
      </c>
      <c r="O258" s="178">
        <f>'ENTRI PENDAPATAN'!H212</f>
        <v>2000</v>
      </c>
      <c r="P258" s="259">
        <f t="shared" si="125"/>
        <v>2</v>
      </c>
      <c r="Q258" s="167">
        <f>'ENTRI PENDAPATAN'!I212</f>
        <v>6000</v>
      </c>
      <c r="R258" s="181">
        <f>'ENTRI PENDAPATAN'!L212</f>
        <v>0</v>
      </c>
      <c r="S258" s="181">
        <f>'ENTRI PENDAPATAN'!M212</f>
        <v>0</v>
      </c>
      <c r="T258" s="181">
        <f>'ENTRI PENDAPATAN'!N212</f>
        <v>20000</v>
      </c>
      <c r="U258" s="194">
        <f>E258+I258+G258+K258+O258+Q258+R258+S258+T258+M258</f>
        <v>48000</v>
      </c>
      <c r="V258" s="183"/>
      <c r="W258" s="385">
        <v>20</v>
      </c>
      <c r="X258" s="386">
        <f t="shared" si="127"/>
        <v>20000</v>
      </c>
      <c r="Y258" s="387">
        <f t="shared" si="128"/>
        <v>20000</v>
      </c>
      <c r="Z258" s="387">
        <f t="shared" si="129"/>
        <v>8000</v>
      </c>
    </row>
    <row r="259" spans="1:34" ht="15.75" thickBot="1">
      <c r="A259" s="156">
        <f t="shared" si="144"/>
        <v>21</v>
      </c>
      <c r="B259" s="151">
        <f t="shared" si="144"/>
        <v>44398</v>
      </c>
      <c r="C259" s="148">
        <f t="shared" si="118"/>
        <v>0</v>
      </c>
      <c r="D259" s="249">
        <v>0</v>
      </c>
      <c r="E259" s="261"/>
      <c r="F259" s="202">
        <f t="shared" si="120"/>
        <v>1</v>
      </c>
      <c r="G259" s="167">
        <f>'ENTRI PENDAPATAN'!E213</f>
        <v>1500</v>
      </c>
      <c r="H259" s="262">
        <f t="shared" si="121"/>
        <v>21</v>
      </c>
      <c r="I259" s="167">
        <f>'ENTRI PENDAPATAN'!F213</f>
        <v>21000</v>
      </c>
      <c r="J259" s="262">
        <f t="shared" si="122"/>
        <v>14</v>
      </c>
      <c r="K259" s="167">
        <f>'ENTRI PENDAPATAN'!G213</f>
        <v>7000</v>
      </c>
      <c r="L259" s="262">
        <f t="shared" si="123"/>
        <v>0</v>
      </c>
      <c r="M259" s="178">
        <f>'ENTRI PENDAPATAN'!J213</f>
        <v>0</v>
      </c>
      <c r="N259" s="262">
        <f t="shared" si="124"/>
        <v>1</v>
      </c>
      <c r="O259" s="178">
        <f>'ENTRI PENDAPATAN'!H213</f>
        <v>2000</v>
      </c>
      <c r="P259" s="262">
        <f t="shared" si="125"/>
        <v>3</v>
      </c>
      <c r="Q259" s="167">
        <f>'ENTRI PENDAPATAN'!I213</f>
        <v>9000</v>
      </c>
      <c r="R259" s="181">
        <f>'ENTRI PENDAPATAN'!L213</f>
        <v>0</v>
      </c>
      <c r="S259" s="181">
        <f>'ENTRI PENDAPATAN'!M213</f>
        <v>0</v>
      </c>
      <c r="T259" s="181">
        <f>'ENTRI PENDAPATAN'!N213</f>
        <v>20000</v>
      </c>
      <c r="U259" s="194">
        <f t="shared" si="126"/>
        <v>60500</v>
      </c>
      <c r="V259" s="183"/>
      <c r="W259" s="385">
        <v>21</v>
      </c>
      <c r="X259" s="386">
        <f t="shared" si="127"/>
        <v>29500</v>
      </c>
      <c r="Y259" s="387">
        <f t="shared" si="128"/>
        <v>20000</v>
      </c>
      <c r="Z259" s="387">
        <f t="shared" si="129"/>
        <v>11000</v>
      </c>
    </row>
    <row r="260" spans="1:34" ht="15.75" thickBot="1">
      <c r="A260" s="153">
        <f t="shared" si="144"/>
        <v>22</v>
      </c>
      <c r="B260" s="151">
        <f t="shared" si="144"/>
        <v>44399</v>
      </c>
      <c r="C260" s="148">
        <f t="shared" si="118"/>
        <v>0</v>
      </c>
      <c r="D260" s="249">
        <v>0</v>
      </c>
      <c r="E260" s="182"/>
      <c r="F260" s="202">
        <f t="shared" si="120"/>
        <v>1</v>
      </c>
      <c r="G260" s="167">
        <f>'ENTRI PENDAPATAN'!E214</f>
        <v>1500</v>
      </c>
      <c r="H260" s="202">
        <f t="shared" si="121"/>
        <v>27</v>
      </c>
      <c r="I260" s="167">
        <f>'ENTRI PENDAPATAN'!F214</f>
        <v>27000</v>
      </c>
      <c r="J260" s="202">
        <f t="shared" si="122"/>
        <v>20</v>
      </c>
      <c r="K260" s="167">
        <f>'ENTRI PENDAPATAN'!G214</f>
        <v>10000</v>
      </c>
      <c r="L260" s="202">
        <f t="shared" si="123"/>
        <v>0</v>
      </c>
      <c r="M260" s="178">
        <f>'ENTRI PENDAPATAN'!J214</f>
        <v>0</v>
      </c>
      <c r="N260" s="202">
        <f t="shared" si="124"/>
        <v>1</v>
      </c>
      <c r="O260" s="178">
        <f>'ENTRI PENDAPATAN'!H214</f>
        <v>2000</v>
      </c>
      <c r="P260" s="202">
        <f t="shared" si="125"/>
        <v>5</v>
      </c>
      <c r="Q260" s="167">
        <f>'ENTRI PENDAPATAN'!I214</f>
        <v>15000</v>
      </c>
      <c r="R260" s="181">
        <f>'ENTRI PENDAPATAN'!L214</f>
        <v>0</v>
      </c>
      <c r="S260" s="181">
        <f>'ENTRI PENDAPATAN'!M214</f>
        <v>0</v>
      </c>
      <c r="T260" s="181">
        <f>'ENTRI PENDAPATAN'!N214</f>
        <v>25000</v>
      </c>
      <c r="U260" s="194">
        <f t="shared" si="126"/>
        <v>80500</v>
      </c>
      <c r="V260" s="183"/>
      <c r="W260" s="385">
        <v>22</v>
      </c>
      <c r="X260" s="386">
        <f t="shared" si="127"/>
        <v>38500</v>
      </c>
      <c r="Y260" s="387">
        <f t="shared" si="128"/>
        <v>25000</v>
      </c>
      <c r="Z260" s="387">
        <f t="shared" si="129"/>
        <v>17000</v>
      </c>
    </row>
    <row r="261" spans="1:34" ht="15.75" thickBot="1">
      <c r="A261" s="150">
        <f t="shared" si="144"/>
        <v>23</v>
      </c>
      <c r="B261" s="151">
        <f t="shared" si="144"/>
        <v>44400</v>
      </c>
      <c r="C261" s="148">
        <f t="shared" si="118"/>
        <v>0</v>
      </c>
      <c r="D261" s="249">
        <v>0</v>
      </c>
      <c r="E261" s="182"/>
      <c r="F261" s="202">
        <f t="shared" si="120"/>
        <v>1</v>
      </c>
      <c r="G261" s="167">
        <f>'ENTRI PENDAPATAN'!E215</f>
        <v>1500</v>
      </c>
      <c r="H261" s="202">
        <f t="shared" si="121"/>
        <v>21</v>
      </c>
      <c r="I261" s="167">
        <f>'ENTRI PENDAPATAN'!F215</f>
        <v>21000</v>
      </c>
      <c r="J261" s="202">
        <f t="shared" si="122"/>
        <v>16</v>
      </c>
      <c r="K261" s="167">
        <f>'ENTRI PENDAPATAN'!G215</f>
        <v>8000</v>
      </c>
      <c r="L261" s="202">
        <f t="shared" si="123"/>
        <v>0</v>
      </c>
      <c r="M261" s="178">
        <f>'ENTRI PENDAPATAN'!J215</f>
        <v>0</v>
      </c>
      <c r="N261" s="202">
        <f t="shared" si="124"/>
        <v>1</v>
      </c>
      <c r="O261" s="178">
        <f>'ENTRI PENDAPATAN'!H215</f>
        <v>2000</v>
      </c>
      <c r="P261" s="202">
        <f t="shared" si="125"/>
        <v>4</v>
      </c>
      <c r="Q261" s="167">
        <f>'ENTRI PENDAPATAN'!I215</f>
        <v>12000</v>
      </c>
      <c r="R261" s="181">
        <f>'ENTRI PENDAPATAN'!L215</f>
        <v>0</v>
      </c>
      <c r="S261" s="181">
        <f>'ENTRI PENDAPATAN'!M215</f>
        <v>0</v>
      </c>
      <c r="T261" s="181">
        <f>'ENTRI PENDAPATAN'!N215</f>
        <v>60000</v>
      </c>
      <c r="U261" s="194">
        <f>E261+I261+G261+K261+O261+Q261+R261+S261+T261+M261</f>
        <v>104500</v>
      </c>
      <c r="V261" s="183"/>
      <c r="W261" s="385">
        <v>23</v>
      </c>
      <c r="X261" s="386">
        <f t="shared" si="127"/>
        <v>30500</v>
      </c>
      <c r="Y261" s="387">
        <f t="shared" si="128"/>
        <v>60000</v>
      </c>
      <c r="Z261" s="387">
        <f t="shared" si="129"/>
        <v>14000</v>
      </c>
    </row>
    <row r="262" spans="1:34" ht="15.75" thickBot="1">
      <c r="A262" s="153">
        <f t="shared" si="144"/>
        <v>24</v>
      </c>
      <c r="B262" s="151">
        <f t="shared" si="144"/>
        <v>44401</v>
      </c>
      <c r="C262" s="148">
        <f t="shared" si="118"/>
        <v>0</v>
      </c>
      <c r="D262" s="249">
        <v>0</v>
      </c>
      <c r="E262" s="182"/>
      <c r="F262" s="202">
        <f t="shared" si="120"/>
        <v>1</v>
      </c>
      <c r="G262" s="167">
        <f>'ENTRI PENDAPATAN'!E216</f>
        <v>1500</v>
      </c>
      <c r="H262" s="202">
        <f t="shared" si="121"/>
        <v>27</v>
      </c>
      <c r="I262" s="167">
        <f>'ENTRI PENDAPATAN'!F216</f>
        <v>27000</v>
      </c>
      <c r="J262" s="202">
        <f t="shared" si="122"/>
        <v>20</v>
      </c>
      <c r="K262" s="167">
        <f>'ENTRI PENDAPATAN'!G216</f>
        <v>10000</v>
      </c>
      <c r="L262" s="202">
        <f t="shared" si="123"/>
        <v>0</v>
      </c>
      <c r="M262" s="178">
        <f>'ENTRI PENDAPATAN'!J216</f>
        <v>0</v>
      </c>
      <c r="N262" s="202">
        <f t="shared" si="124"/>
        <v>1</v>
      </c>
      <c r="O262" s="178">
        <f>'ENTRI PENDAPATAN'!H216</f>
        <v>2000</v>
      </c>
      <c r="P262" s="202">
        <f t="shared" si="125"/>
        <v>2</v>
      </c>
      <c r="Q262" s="167">
        <f>'ENTRI PENDAPATAN'!I216</f>
        <v>6000</v>
      </c>
      <c r="R262" s="181">
        <f>'ENTRI PENDAPATAN'!L216</f>
        <v>0</v>
      </c>
      <c r="S262" s="181">
        <f>'ENTRI PENDAPATAN'!M216</f>
        <v>0</v>
      </c>
      <c r="T262" s="181">
        <f>'ENTRI PENDAPATAN'!N216</f>
        <v>85000</v>
      </c>
      <c r="U262" s="194">
        <f>E262+I262+G262+K262+O262+Q262+R262+S262+T262+M262</f>
        <v>131500</v>
      </c>
      <c r="V262" s="183"/>
      <c r="W262" s="385">
        <v>24</v>
      </c>
      <c r="X262" s="386">
        <f t="shared" si="127"/>
        <v>38500</v>
      </c>
      <c r="Y262" s="387">
        <f t="shared" si="128"/>
        <v>85000</v>
      </c>
      <c r="Z262" s="387">
        <f t="shared" si="129"/>
        <v>8000</v>
      </c>
    </row>
    <row r="263" spans="1:34" ht="15.75" thickBot="1">
      <c r="A263" s="150">
        <f t="shared" si="144"/>
        <v>25</v>
      </c>
      <c r="B263" s="151">
        <f t="shared" si="144"/>
        <v>44402</v>
      </c>
      <c r="C263" s="148">
        <f t="shared" si="118"/>
        <v>0</v>
      </c>
      <c r="D263" s="249">
        <v>0</v>
      </c>
      <c r="E263" s="182"/>
      <c r="F263" s="202">
        <f t="shared" si="120"/>
        <v>0</v>
      </c>
      <c r="G263" s="167">
        <f>'ENTRI PENDAPATAN'!E217</f>
        <v>0</v>
      </c>
      <c r="H263" s="202">
        <f t="shared" si="121"/>
        <v>24</v>
      </c>
      <c r="I263" s="167">
        <f>'ENTRI PENDAPATAN'!F217</f>
        <v>24000</v>
      </c>
      <c r="J263" s="202">
        <f t="shared" si="122"/>
        <v>16</v>
      </c>
      <c r="K263" s="167">
        <f>'ENTRI PENDAPATAN'!G217</f>
        <v>8000</v>
      </c>
      <c r="L263" s="202">
        <f t="shared" si="123"/>
        <v>0</v>
      </c>
      <c r="M263" s="178">
        <f>'ENTRI PENDAPATAN'!J217</f>
        <v>0</v>
      </c>
      <c r="N263" s="202">
        <f t="shared" si="124"/>
        <v>1</v>
      </c>
      <c r="O263" s="178">
        <f>'ENTRI PENDAPATAN'!H217</f>
        <v>2000</v>
      </c>
      <c r="P263" s="202">
        <f t="shared" si="125"/>
        <v>2</v>
      </c>
      <c r="Q263" s="167">
        <f>'ENTRI PENDAPATAN'!I217</f>
        <v>6000</v>
      </c>
      <c r="R263" s="181">
        <f>'ENTRI PENDAPATAN'!L217</f>
        <v>0</v>
      </c>
      <c r="S263" s="181">
        <f>'ENTRI PENDAPATAN'!M217</f>
        <v>0</v>
      </c>
      <c r="T263" s="181">
        <f>'ENTRI PENDAPATAN'!N217</f>
        <v>50000</v>
      </c>
      <c r="U263" s="194">
        <f>E263+I263+G263+K263+O263+Q263+R263+S263+T263+M263</f>
        <v>90000</v>
      </c>
      <c r="V263" s="183"/>
      <c r="W263" s="385">
        <v>25</v>
      </c>
      <c r="X263" s="386">
        <f t="shared" si="127"/>
        <v>32000</v>
      </c>
      <c r="Y263" s="387">
        <f t="shared" si="128"/>
        <v>50000</v>
      </c>
      <c r="Z263" s="387">
        <f t="shared" si="129"/>
        <v>8000</v>
      </c>
    </row>
    <row r="264" spans="1:34" ht="15.75" thickBot="1">
      <c r="A264" s="153">
        <f t="shared" si="144"/>
        <v>26</v>
      </c>
      <c r="B264" s="151">
        <f t="shared" si="144"/>
        <v>44403</v>
      </c>
      <c r="C264" s="148">
        <f t="shared" si="118"/>
        <v>0</v>
      </c>
      <c r="D264" s="249">
        <v>0</v>
      </c>
      <c r="E264" s="182"/>
      <c r="F264" s="202">
        <f t="shared" si="120"/>
        <v>1</v>
      </c>
      <c r="G264" s="167">
        <f>'ENTRI PENDAPATAN'!E218</f>
        <v>1500</v>
      </c>
      <c r="H264" s="202">
        <f t="shared" si="121"/>
        <v>27</v>
      </c>
      <c r="I264" s="167">
        <f>'ENTRI PENDAPATAN'!F218</f>
        <v>27000</v>
      </c>
      <c r="J264" s="202">
        <f t="shared" si="122"/>
        <v>20</v>
      </c>
      <c r="K264" s="167">
        <f>'ENTRI PENDAPATAN'!G218</f>
        <v>10000</v>
      </c>
      <c r="L264" s="202">
        <f t="shared" si="123"/>
        <v>0</v>
      </c>
      <c r="M264" s="178">
        <f>'ENTRI PENDAPATAN'!J218</f>
        <v>0</v>
      </c>
      <c r="N264" s="202">
        <f t="shared" si="124"/>
        <v>1</v>
      </c>
      <c r="O264" s="178">
        <f>'ENTRI PENDAPATAN'!H218</f>
        <v>2000</v>
      </c>
      <c r="P264" s="202">
        <f t="shared" si="125"/>
        <v>7</v>
      </c>
      <c r="Q264" s="167">
        <f>'ENTRI PENDAPATAN'!I218</f>
        <v>21000</v>
      </c>
      <c r="R264" s="181">
        <f>'ENTRI PENDAPATAN'!L218</f>
        <v>0</v>
      </c>
      <c r="S264" s="181">
        <f>'ENTRI PENDAPATAN'!M218</f>
        <v>0</v>
      </c>
      <c r="T264" s="181">
        <f>'ENTRI PENDAPATAN'!N218</f>
        <v>50000</v>
      </c>
      <c r="U264" s="194">
        <f>E264+I264+G264+K264+O264+Q264+R264+S264+T264</f>
        <v>111500</v>
      </c>
      <c r="V264" s="183"/>
      <c r="W264" s="385">
        <v>26</v>
      </c>
      <c r="X264" s="386">
        <f t="shared" si="127"/>
        <v>38500</v>
      </c>
      <c r="Y264" s="387">
        <f t="shared" si="128"/>
        <v>50000</v>
      </c>
      <c r="Z264" s="387">
        <f t="shared" si="129"/>
        <v>23000</v>
      </c>
    </row>
    <row r="265" spans="1:34" ht="15.75" thickBot="1">
      <c r="A265" s="150">
        <f t="shared" si="144"/>
        <v>27</v>
      </c>
      <c r="B265" s="151">
        <f t="shared" si="144"/>
        <v>44404</v>
      </c>
      <c r="C265" s="148">
        <f t="shared" si="118"/>
        <v>0</v>
      </c>
      <c r="D265" s="249">
        <v>0</v>
      </c>
      <c r="E265" s="182"/>
      <c r="F265" s="202">
        <f t="shared" ref="F265:F269" si="145">G265/1500</f>
        <v>0</v>
      </c>
      <c r="G265" s="167">
        <f>'ENTRI PENDAPATAN'!E219</f>
        <v>0</v>
      </c>
      <c r="H265" s="202">
        <f t="shared" ref="H265:H269" si="146">I265/1000</f>
        <v>21</v>
      </c>
      <c r="I265" s="167">
        <f>'ENTRI PENDAPATAN'!F219</f>
        <v>21000</v>
      </c>
      <c r="J265" s="202">
        <f t="shared" ref="J265:J269" si="147">K265/500</f>
        <v>16</v>
      </c>
      <c r="K265" s="167">
        <f>'ENTRI PENDAPATAN'!G219</f>
        <v>8000</v>
      </c>
      <c r="L265" s="202">
        <f t="shared" ref="L265:L269" si="148">M265/1000</f>
        <v>0</v>
      </c>
      <c r="M265" s="178">
        <f>'ENTRI PENDAPATAN'!J219</f>
        <v>0</v>
      </c>
      <c r="N265" s="202">
        <f t="shared" ref="N265:N269" si="149">O265/2000</f>
        <v>1</v>
      </c>
      <c r="O265" s="178">
        <f>'ENTRI PENDAPATAN'!H219</f>
        <v>2000</v>
      </c>
      <c r="P265" s="202">
        <f t="shared" ref="P265:P269" si="150">Q265/3000</f>
        <v>5</v>
      </c>
      <c r="Q265" s="167">
        <f>'ENTRI PENDAPATAN'!I219</f>
        <v>15000</v>
      </c>
      <c r="R265" s="181">
        <f>'ENTRI PENDAPATAN'!L219</f>
        <v>0</v>
      </c>
      <c r="S265" s="181">
        <f>'ENTRI PENDAPATAN'!M219</f>
        <v>0</v>
      </c>
      <c r="T265" s="181">
        <f>'ENTRI PENDAPATAN'!N219</f>
        <v>40000</v>
      </c>
      <c r="U265" s="194">
        <f>E265+I265+G265+K265+O265+Q265+R265+S265+T265+M265</f>
        <v>86000</v>
      </c>
      <c r="V265" s="183"/>
      <c r="W265" s="385">
        <v>27</v>
      </c>
      <c r="X265" s="386">
        <f t="shared" si="127"/>
        <v>29000</v>
      </c>
      <c r="Y265" s="387">
        <f t="shared" si="128"/>
        <v>40000</v>
      </c>
      <c r="Z265" s="387">
        <f t="shared" si="129"/>
        <v>17000</v>
      </c>
    </row>
    <row r="266" spans="1:34" ht="15.75" thickBot="1">
      <c r="A266" s="153">
        <f t="shared" si="144"/>
        <v>28</v>
      </c>
      <c r="B266" s="151">
        <f t="shared" si="144"/>
        <v>44405</v>
      </c>
      <c r="C266" s="148">
        <f t="shared" si="118"/>
        <v>0</v>
      </c>
      <c r="D266" s="249">
        <v>0</v>
      </c>
      <c r="E266" s="182"/>
      <c r="F266" s="202">
        <f t="shared" si="145"/>
        <v>1</v>
      </c>
      <c r="G266" s="167">
        <f>'ENTRI PENDAPATAN'!E220</f>
        <v>1500</v>
      </c>
      <c r="H266" s="202">
        <f t="shared" si="146"/>
        <v>24</v>
      </c>
      <c r="I266" s="167">
        <f>'ENTRI PENDAPATAN'!F220</f>
        <v>24000</v>
      </c>
      <c r="J266" s="202">
        <f t="shared" si="147"/>
        <v>16</v>
      </c>
      <c r="K266" s="167">
        <f>'ENTRI PENDAPATAN'!G220</f>
        <v>8000</v>
      </c>
      <c r="L266" s="202">
        <f t="shared" si="148"/>
        <v>0</v>
      </c>
      <c r="M266" s="178">
        <f>'ENTRI PENDAPATAN'!J220</f>
        <v>0</v>
      </c>
      <c r="N266" s="202">
        <f t="shared" si="149"/>
        <v>1</v>
      </c>
      <c r="O266" s="178">
        <f>'ENTRI PENDAPATAN'!H220</f>
        <v>2000</v>
      </c>
      <c r="P266" s="202">
        <f t="shared" si="150"/>
        <v>3</v>
      </c>
      <c r="Q266" s="167">
        <f>'ENTRI PENDAPATAN'!I220</f>
        <v>9000</v>
      </c>
      <c r="R266" s="181">
        <f>'ENTRI PENDAPATAN'!L220</f>
        <v>0</v>
      </c>
      <c r="S266" s="181">
        <f>'ENTRI PENDAPATAN'!M220</f>
        <v>0</v>
      </c>
      <c r="T266" s="181">
        <f>'ENTRI PENDAPATAN'!N220</f>
        <v>55000</v>
      </c>
      <c r="U266" s="194">
        <f>E266+I266+G266+K266+O266+Q266+R266+S266+T266+M266</f>
        <v>99500</v>
      </c>
      <c r="V266" s="183"/>
      <c r="W266" s="385">
        <v>28</v>
      </c>
      <c r="X266" s="386">
        <f t="shared" si="127"/>
        <v>33500</v>
      </c>
      <c r="Y266" s="387">
        <f t="shared" si="128"/>
        <v>55000</v>
      </c>
      <c r="Z266" s="387">
        <f t="shared" si="129"/>
        <v>11000</v>
      </c>
      <c r="AH266" s="385">
        <v>35000</v>
      </c>
    </row>
    <row r="267" spans="1:34" ht="15.75" thickBot="1">
      <c r="A267" s="150">
        <f t="shared" si="144"/>
        <v>29</v>
      </c>
      <c r="B267" s="151">
        <f t="shared" si="144"/>
        <v>44406</v>
      </c>
      <c r="C267" s="148">
        <f t="shared" si="118"/>
        <v>0</v>
      </c>
      <c r="D267" s="249">
        <v>0</v>
      </c>
      <c r="E267" s="182"/>
      <c r="F267" s="202">
        <f t="shared" si="145"/>
        <v>1</v>
      </c>
      <c r="G267" s="167">
        <f>'ENTRI PENDAPATAN'!E221</f>
        <v>1500</v>
      </c>
      <c r="H267" s="202">
        <f t="shared" si="146"/>
        <v>27</v>
      </c>
      <c r="I267" s="167">
        <f>'ENTRI PENDAPATAN'!F221</f>
        <v>27000</v>
      </c>
      <c r="J267" s="202">
        <f t="shared" si="147"/>
        <v>18</v>
      </c>
      <c r="K267" s="167">
        <f>'ENTRI PENDAPATAN'!G221</f>
        <v>9000</v>
      </c>
      <c r="L267" s="202">
        <f t="shared" si="148"/>
        <v>0</v>
      </c>
      <c r="M267" s="178">
        <f>'ENTRI PENDAPATAN'!J221</f>
        <v>0</v>
      </c>
      <c r="N267" s="202">
        <f t="shared" si="149"/>
        <v>1</v>
      </c>
      <c r="O267" s="178">
        <f>'ENTRI PENDAPATAN'!H221</f>
        <v>2000</v>
      </c>
      <c r="P267" s="202">
        <f t="shared" si="150"/>
        <v>5</v>
      </c>
      <c r="Q267" s="167">
        <f>'ENTRI PENDAPATAN'!I221</f>
        <v>15000</v>
      </c>
      <c r="R267" s="181">
        <f>'ENTRI PENDAPATAN'!L221</f>
        <v>0</v>
      </c>
      <c r="S267" s="181">
        <f>'ENTRI PENDAPATAN'!M221</f>
        <v>0</v>
      </c>
      <c r="T267" s="181">
        <f>'ENTRI PENDAPATAN'!N221</f>
        <v>20000</v>
      </c>
      <c r="U267" s="194">
        <f>E267+I267+G267+K267+O267+Q267+R267+S267+T267+M267</f>
        <v>74500</v>
      </c>
      <c r="V267" s="183"/>
      <c r="W267" s="385">
        <v>29</v>
      </c>
      <c r="X267" s="386">
        <f t="shared" si="127"/>
        <v>37500</v>
      </c>
      <c r="Y267" s="387">
        <f t="shared" si="128"/>
        <v>20000</v>
      </c>
      <c r="Z267" s="387">
        <f t="shared" si="129"/>
        <v>17000</v>
      </c>
    </row>
    <row r="268" spans="1:34">
      <c r="A268" s="150">
        <f t="shared" ref="A268:B269" si="151">A221</f>
        <v>30</v>
      </c>
      <c r="B268" s="151">
        <f t="shared" si="151"/>
        <v>44407</v>
      </c>
      <c r="C268" s="148"/>
      <c r="D268" s="249">
        <v>0</v>
      </c>
      <c r="E268" s="182"/>
      <c r="F268" s="202">
        <f t="shared" si="145"/>
        <v>0</v>
      </c>
      <c r="G268" s="167">
        <f>'ENTRI PENDAPATAN'!E222</f>
        <v>0</v>
      </c>
      <c r="H268" s="202">
        <f t="shared" si="146"/>
        <v>21</v>
      </c>
      <c r="I268" s="167">
        <f>'ENTRI PENDAPATAN'!F222</f>
        <v>21000</v>
      </c>
      <c r="J268" s="202">
        <f t="shared" si="147"/>
        <v>12</v>
      </c>
      <c r="K268" s="167">
        <f>'ENTRI PENDAPATAN'!G222</f>
        <v>6000</v>
      </c>
      <c r="L268" s="202">
        <f t="shared" si="148"/>
        <v>180</v>
      </c>
      <c r="M268" s="178">
        <f>'ENTRI PENDAPATAN'!J222</f>
        <v>180000</v>
      </c>
      <c r="N268" s="202">
        <f t="shared" si="149"/>
        <v>1</v>
      </c>
      <c r="O268" s="178">
        <f>'ENTRI PENDAPATAN'!H222</f>
        <v>2000</v>
      </c>
      <c r="P268" s="202">
        <f t="shared" si="150"/>
        <v>3</v>
      </c>
      <c r="Q268" s="167">
        <f>'ENTRI PENDAPATAN'!I222</f>
        <v>9000</v>
      </c>
      <c r="R268" s="181">
        <f>'ENTRI PENDAPATAN'!L222</f>
        <v>0</v>
      </c>
      <c r="S268" s="181">
        <f>'ENTRI PENDAPATAN'!M222</f>
        <v>0</v>
      </c>
      <c r="T268" s="181">
        <f>'ENTRI PENDAPATAN'!N222</f>
        <v>15000</v>
      </c>
      <c r="U268" s="194">
        <f>E268+I268+G268+K268+O268+Q268+R268+S268+T268+M268</f>
        <v>233000</v>
      </c>
      <c r="V268" s="183"/>
      <c r="W268" s="385">
        <v>30</v>
      </c>
      <c r="X268" s="386">
        <f t="shared" si="127"/>
        <v>27000</v>
      </c>
      <c r="Y268" s="387">
        <f t="shared" si="128"/>
        <v>15000</v>
      </c>
      <c r="Z268" s="387">
        <f t="shared" si="129"/>
        <v>11000</v>
      </c>
    </row>
    <row r="269" spans="1:34" ht="15.75" thickBot="1">
      <c r="A269" s="292">
        <f t="shared" si="151"/>
        <v>31</v>
      </c>
      <c r="B269" s="293">
        <f t="shared" si="151"/>
        <v>44408</v>
      </c>
      <c r="C269" s="197"/>
      <c r="D269" s="249">
        <v>0</v>
      </c>
      <c r="E269" s="182"/>
      <c r="F269" s="202">
        <f t="shared" si="145"/>
        <v>1</v>
      </c>
      <c r="G269" s="167">
        <f>'ENTRI PENDAPATAN'!E223</f>
        <v>1500</v>
      </c>
      <c r="H269" s="202">
        <f t="shared" si="146"/>
        <v>15</v>
      </c>
      <c r="I269" s="167">
        <f>'ENTRI PENDAPATAN'!F223</f>
        <v>15000</v>
      </c>
      <c r="J269" s="202">
        <f t="shared" si="147"/>
        <v>10</v>
      </c>
      <c r="K269" s="167">
        <f>'ENTRI PENDAPATAN'!G223</f>
        <v>5000</v>
      </c>
      <c r="L269" s="202">
        <f t="shared" si="148"/>
        <v>0</v>
      </c>
      <c r="M269" s="178">
        <f>'ENTRI PENDAPATAN'!J223</f>
        <v>0</v>
      </c>
      <c r="N269" s="202">
        <f t="shared" si="149"/>
        <v>1</v>
      </c>
      <c r="O269" s="178">
        <f>'ENTRI PENDAPATAN'!H223</f>
        <v>2000</v>
      </c>
      <c r="P269" s="202">
        <f t="shared" si="150"/>
        <v>2</v>
      </c>
      <c r="Q269" s="167">
        <f>'ENTRI PENDAPATAN'!I223</f>
        <v>6000</v>
      </c>
      <c r="R269" s="181">
        <f>'ENTRI PENDAPATAN'!L223</f>
        <v>0</v>
      </c>
      <c r="S269" s="181">
        <f>'ENTRI PENDAPATAN'!M223</f>
        <v>0</v>
      </c>
      <c r="T269" s="181">
        <f>'ENTRI PENDAPATAN'!N223</f>
        <v>10000</v>
      </c>
      <c r="U269" s="296">
        <f>E269+I269+G269+K269+O269+Q269+R269+S269+T269+M269</f>
        <v>39500</v>
      </c>
      <c r="V269" s="183"/>
      <c r="W269" s="385">
        <v>31</v>
      </c>
      <c r="X269" s="386"/>
      <c r="Y269" s="387"/>
      <c r="Z269" s="387"/>
    </row>
    <row r="270" spans="1:34" ht="15.75" thickBot="1">
      <c r="A270" s="440" t="s">
        <v>9</v>
      </c>
      <c r="B270" s="446"/>
      <c r="C270" s="263"/>
      <c r="D270" s="199">
        <f t="shared" ref="D270:U270" si="152">SUM(D239:D269)</f>
        <v>0</v>
      </c>
      <c r="E270" s="264">
        <f t="shared" si="152"/>
        <v>0</v>
      </c>
      <c r="F270" s="297">
        <f t="shared" si="152"/>
        <v>24</v>
      </c>
      <c r="G270" s="264">
        <f t="shared" si="152"/>
        <v>36000</v>
      </c>
      <c r="H270" s="297">
        <f t="shared" si="152"/>
        <v>792</v>
      </c>
      <c r="I270" s="264">
        <f t="shared" si="152"/>
        <v>792000</v>
      </c>
      <c r="J270" s="297">
        <f t="shared" si="152"/>
        <v>532</v>
      </c>
      <c r="K270" s="264">
        <f t="shared" si="152"/>
        <v>266000</v>
      </c>
      <c r="L270" s="271">
        <f t="shared" si="152"/>
        <v>180</v>
      </c>
      <c r="M270" s="272">
        <f t="shared" si="152"/>
        <v>180000</v>
      </c>
      <c r="N270" s="297">
        <f t="shared" si="152"/>
        <v>31</v>
      </c>
      <c r="O270" s="272">
        <f t="shared" si="152"/>
        <v>62000</v>
      </c>
      <c r="P270" s="297">
        <f t="shared" si="152"/>
        <v>132</v>
      </c>
      <c r="Q270" s="264">
        <f t="shared" si="152"/>
        <v>396000</v>
      </c>
      <c r="R270" s="264">
        <f t="shared" si="152"/>
        <v>0</v>
      </c>
      <c r="S270" s="272">
        <f t="shared" si="152"/>
        <v>0</v>
      </c>
      <c r="T270" s="272">
        <f t="shared" si="152"/>
        <v>1500000</v>
      </c>
      <c r="U270" s="279">
        <f t="shared" si="152"/>
        <v>3232000</v>
      </c>
      <c r="V270" s="183"/>
      <c r="W270" s="386"/>
      <c r="X270" s="386">
        <f t="shared" si="127"/>
        <v>1094000</v>
      </c>
      <c r="Y270" s="387">
        <f t="shared" si="128"/>
        <v>1500000</v>
      </c>
      <c r="Z270" s="387">
        <f t="shared" si="129"/>
        <v>458000</v>
      </c>
    </row>
    <row r="271" spans="1:34">
      <c r="A271" s="118"/>
      <c r="B271" s="118"/>
      <c r="C271" s="118"/>
      <c r="D271" s="118"/>
      <c r="E271" s="118"/>
      <c r="F271" s="118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  <c r="Q271" s="118"/>
      <c r="R271" s="118"/>
      <c r="S271" s="118"/>
      <c r="T271" s="118"/>
      <c r="U271" s="118"/>
      <c r="V271" s="118"/>
    </row>
    <row r="272" spans="1:34" ht="15.75">
      <c r="A272" s="172"/>
      <c r="B272" s="172"/>
      <c r="C272" s="172"/>
      <c r="D272" s="172"/>
      <c r="E272" s="172"/>
      <c r="F272" s="172"/>
      <c r="G272" s="172"/>
      <c r="H272" s="172"/>
      <c r="I272" s="172"/>
      <c r="J272" s="172"/>
      <c r="K272" s="172"/>
      <c r="L272" s="172"/>
      <c r="M272" s="172"/>
      <c r="N272" s="172"/>
      <c r="O272" s="172"/>
      <c r="P272" s="172"/>
      <c r="Q272" s="172"/>
      <c r="R272" s="191" t="s">
        <v>33</v>
      </c>
      <c r="S272" s="191"/>
      <c r="T272" s="191"/>
      <c r="U272" s="192"/>
      <c r="V272" s="118"/>
    </row>
    <row r="273" spans="1:26" ht="15.75">
      <c r="A273" s="172"/>
      <c r="B273" s="172"/>
      <c r="C273" s="172"/>
      <c r="D273" s="172"/>
      <c r="E273" s="172"/>
      <c r="F273" s="172"/>
      <c r="G273" s="172"/>
      <c r="H273" s="172"/>
      <c r="I273" s="172"/>
      <c r="J273" s="172"/>
      <c r="K273" s="172"/>
      <c r="L273" s="172"/>
      <c r="M273" s="172"/>
      <c r="N273" s="172"/>
      <c r="O273" s="172"/>
      <c r="P273" s="172"/>
      <c r="Q273" s="172"/>
      <c r="R273" s="140"/>
      <c r="S273" s="140"/>
      <c r="T273" s="140"/>
      <c r="U273" s="226"/>
      <c r="V273" s="118"/>
      <c r="Z273" s="387">
        <f>Z270+M270</f>
        <v>638000</v>
      </c>
    </row>
    <row r="274" spans="1:26">
      <c r="A274" s="118"/>
      <c r="B274" s="118"/>
      <c r="C274" s="118"/>
      <c r="D274" s="118"/>
      <c r="E274" s="118"/>
      <c r="F274" s="118"/>
      <c r="G274" s="118"/>
      <c r="H274" s="118"/>
      <c r="I274" s="118"/>
      <c r="J274" s="118"/>
      <c r="K274" s="118"/>
      <c r="L274" s="118"/>
      <c r="M274" s="118"/>
      <c r="N274" s="118"/>
      <c r="O274" s="118"/>
      <c r="P274" s="118"/>
      <c r="Q274" s="118"/>
      <c r="R274" s="118"/>
      <c r="S274" s="118"/>
      <c r="T274" s="118"/>
      <c r="U274" s="118"/>
      <c r="V274" s="118"/>
    </row>
    <row r="275" spans="1:26">
      <c r="A275" s="118"/>
      <c r="B275" s="118"/>
      <c r="C275" s="118"/>
      <c r="D275" s="118"/>
      <c r="E275" s="118"/>
      <c r="F275" s="118"/>
      <c r="G275" s="118"/>
      <c r="H275" s="118"/>
      <c r="I275" s="118"/>
      <c r="J275" s="118"/>
      <c r="K275" s="118"/>
      <c r="L275" s="118"/>
      <c r="M275" s="118"/>
      <c r="N275" s="118"/>
      <c r="O275" s="118"/>
      <c r="P275" s="118"/>
      <c r="Q275" s="118"/>
      <c r="R275" s="118"/>
      <c r="S275" s="118"/>
      <c r="T275" s="240"/>
      <c r="U275" s="118"/>
      <c r="V275" s="118"/>
      <c r="Y275" s="387">
        <f>Y270/150</f>
        <v>10000</v>
      </c>
    </row>
    <row r="276" spans="1:26">
      <c r="A276" s="118"/>
      <c r="B276" s="118"/>
      <c r="C276" s="118"/>
      <c r="D276" s="118"/>
      <c r="E276" s="118"/>
      <c r="F276" s="118"/>
      <c r="G276" s="118"/>
      <c r="H276" s="118"/>
      <c r="I276" s="118"/>
      <c r="J276" s="118"/>
      <c r="K276" s="118"/>
      <c r="L276" s="118"/>
      <c r="M276" s="118"/>
      <c r="N276" s="118"/>
      <c r="O276" s="118"/>
      <c r="P276" s="118"/>
      <c r="Q276" s="118"/>
      <c r="R276" s="118"/>
      <c r="S276" s="118"/>
      <c r="T276" s="118"/>
      <c r="U276" s="118"/>
      <c r="V276" s="118"/>
    </row>
    <row r="277" spans="1:26">
      <c r="A277" s="118"/>
      <c r="B277" s="118"/>
      <c r="C277" s="118"/>
      <c r="D277" s="118"/>
      <c r="E277" s="118"/>
      <c r="F277" s="118"/>
      <c r="G277" s="118"/>
      <c r="H277" s="118"/>
      <c r="I277" s="118"/>
      <c r="J277" s="118"/>
      <c r="K277" s="118"/>
      <c r="L277" s="118"/>
      <c r="M277" s="118"/>
      <c r="N277" s="118"/>
      <c r="O277" s="118"/>
      <c r="P277" s="118"/>
      <c r="Q277" s="118"/>
      <c r="R277" s="118"/>
      <c r="S277" s="118"/>
      <c r="T277" s="118"/>
      <c r="U277" s="118"/>
      <c r="V277" s="118"/>
    </row>
    <row r="278" spans="1:26" ht="18">
      <c r="A278" s="410" t="s">
        <v>10</v>
      </c>
      <c r="B278" s="410"/>
      <c r="C278" s="410"/>
      <c r="D278" s="410"/>
      <c r="E278" s="410"/>
      <c r="F278" s="410"/>
      <c r="G278" s="410"/>
      <c r="H278" s="410"/>
      <c r="I278" s="410"/>
      <c r="J278" s="410"/>
      <c r="K278" s="410"/>
      <c r="L278" s="410"/>
      <c r="M278" s="410"/>
      <c r="N278" s="410"/>
      <c r="O278" s="410"/>
      <c r="P278" s="410"/>
      <c r="Q278" s="410"/>
      <c r="R278" s="410"/>
      <c r="S278" s="410"/>
      <c r="T278" s="410"/>
      <c r="U278" s="410"/>
      <c r="V278" s="410"/>
    </row>
    <row r="279" spans="1:26" ht="18">
      <c r="A279" s="410" t="s">
        <v>39</v>
      </c>
      <c r="B279" s="410"/>
      <c r="C279" s="410"/>
      <c r="D279" s="410"/>
      <c r="E279" s="410"/>
      <c r="F279" s="410"/>
      <c r="G279" s="410"/>
      <c r="H279" s="410"/>
      <c r="I279" s="410" t="s">
        <v>12</v>
      </c>
      <c r="J279" s="410"/>
      <c r="K279" s="410"/>
      <c r="L279" s="410"/>
      <c r="M279" s="410"/>
      <c r="N279" s="410"/>
      <c r="O279" s="410"/>
      <c r="P279" s="410"/>
      <c r="Q279" s="410"/>
      <c r="R279" s="410"/>
      <c r="S279" s="410"/>
      <c r="T279" s="410"/>
      <c r="U279" s="410"/>
      <c r="V279" s="410"/>
    </row>
    <row r="280" spans="1:26" ht="18">
      <c r="A280" s="438" t="str">
        <f>A233</f>
        <v>BULAN      : JULI 2021</v>
      </c>
      <c r="B280" s="439"/>
      <c r="C280" s="439"/>
      <c r="D280" s="439"/>
      <c r="E280" s="439"/>
      <c r="F280" s="439"/>
      <c r="G280" s="439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  <c r="T280" s="439"/>
      <c r="U280" s="439"/>
      <c r="V280" s="439"/>
    </row>
    <row r="281" spans="1:26">
      <c r="A281" s="172"/>
      <c r="B281" s="172"/>
      <c r="C281" s="172"/>
      <c r="D281" s="172"/>
      <c r="E281" s="200"/>
      <c r="F281" s="146"/>
      <c r="G281" s="200"/>
      <c r="H281" s="200"/>
      <c r="I281" s="200"/>
      <c r="J281" s="146"/>
      <c r="K281" s="200"/>
      <c r="L281" s="200"/>
      <c r="M281" s="200"/>
      <c r="N281" s="146"/>
      <c r="O281" s="200"/>
      <c r="P281" s="200"/>
      <c r="Q281" s="200"/>
      <c r="R281" s="200"/>
      <c r="S281" s="200"/>
      <c r="T281" s="200"/>
      <c r="U281" s="200"/>
      <c r="V281" s="118"/>
    </row>
    <row r="282" spans="1:26">
      <c r="A282" s="447" t="s">
        <v>13</v>
      </c>
      <c r="B282" s="423" t="s">
        <v>14</v>
      </c>
      <c r="C282" s="423" t="s">
        <v>15</v>
      </c>
      <c r="D282" s="425" t="s">
        <v>16</v>
      </c>
      <c r="E282" s="426"/>
      <c r="F282" s="425" t="s">
        <v>17</v>
      </c>
      <c r="G282" s="426"/>
      <c r="H282" s="429" t="s">
        <v>18</v>
      </c>
      <c r="I282" s="430"/>
      <c r="J282" s="425" t="s">
        <v>19</v>
      </c>
      <c r="K282" s="426"/>
      <c r="L282" s="429" t="s">
        <v>20</v>
      </c>
      <c r="M282" s="433"/>
      <c r="N282" s="414" t="s">
        <v>21</v>
      </c>
      <c r="O282" s="415"/>
      <c r="P282" s="415"/>
      <c r="Q282" s="416"/>
      <c r="R282" s="421" t="s">
        <v>22</v>
      </c>
      <c r="S282" s="421" t="s">
        <v>23</v>
      </c>
      <c r="T282" s="421" t="s">
        <v>24</v>
      </c>
      <c r="U282" s="423" t="s">
        <v>9</v>
      </c>
      <c r="V282" s="183"/>
    </row>
    <row r="283" spans="1:26">
      <c r="A283" s="448"/>
      <c r="B283" s="436"/>
      <c r="C283" s="436"/>
      <c r="D283" s="427"/>
      <c r="E283" s="428"/>
      <c r="F283" s="427"/>
      <c r="G283" s="428"/>
      <c r="H283" s="431"/>
      <c r="I283" s="432"/>
      <c r="J283" s="427"/>
      <c r="K283" s="428"/>
      <c r="L283" s="434"/>
      <c r="M283" s="435"/>
      <c r="N283" s="417" t="s">
        <v>25</v>
      </c>
      <c r="O283" s="418"/>
      <c r="P283" s="417" t="s">
        <v>26</v>
      </c>
      <c r="Q283" s="418"/>
      <c r="R283" s="422"/>
      <c r="S283" s="422"/>
      <c r="T283" s="422"/>
      <c r="U283" s="424"/>
      <c r="V283" s="183"/>
      <c r="X283" s="450" t="s">
        <v>27</v>
      </c>
      <c r="Y283" s="450" t="s">
        <v>28</v>
      </c>
      <c r="Z283" s="450" t="s">
        <v>29</v>
      </c>
    </row>
    <row r="284" spans="1:26">
      <c r="A284" s="449"/>
      <c r="B284" s="437"/>
      <c r="C284" s="437"/>
      <c r="D284" s="165" t="s">
        <v>30</v>
      </c>
      <c r="E284" s="165" t="s">
        <v>31</v>
      </c>
      <c r="F284" s="165" t="s">
        <v>30</v>
      </c>
      <c r="G284" s="165" t="s">
        <v>31</v>
      </c>
      <c r="H284" s="165" t="s">
        <v>30</v>
      </c>
      <c r="I284" s="165" t="s">
        <v>31</v>
      </c>
      <c r="J284" s="165" t="s">
        <v>30</v>
      </c>
      <c r="K284" s="174" t="s">
        <v>31</v>
      </c>
      <c r="L284" s="165" t="s">
        <v>30</v>
      </c>
      <c r="M284" s="165" t="s">
        <v>31</v>
      </c>
      <c r="N284" s="165" t="s">
        <v>30</v>
      </c>
      <c r="O284" s="165" t="s">
        <v>31</v>
      </c>
      <c r="P284" s="165" t="s">
        <v>30</v>
      </c>
      <c r="Q284" s="165" t="s">
        <v>31</v>
      </c>
      <c r="R284" s="165" t="s">
        <v>31</v>
      </c>
      <c r="S284" s="184" t="s">
        <v>31</v>
      </c>
      <c r="T284" s="184" t="s">
        <v>31</v>
      </c>
      <c r="U284" s="185" t="s">
        <v>31</v>
      </c>
      <c r="V284" s="183"/>
      <c r="X284" s="450"/>
      <c r="Y284" s="450" t="s">
        <v>28</v>
      </c>
      <c r="Z284" s="450"/>
    </row>
    <row r="285" spans="1:26" ht="15.75" thickBot="1">
      <c r="A285" s="150">
        <f t="shared" ref="A285:B315" si="153">A239</f>
        <v>1</v>
      </c>
      <c r="B285" s="151">
        <f t="shared" si="153"/>
        <v>44378</v>
      </c>
      <c r="C285" s="152">
        <f t="shared" ref="C285:C313" si="154">C247</f>
        <v>0</v>
      </c>
      <c r="D285" s="239"/>
      <c r="E285" s="181"/>
      <c r="F285" s="202">
        <f>G285/1500</f>
        <v>8</v>
      </c>
      <c r="G285" s="189">
        <f>'ENTRI PENDAPATAN'!E230</f>
        <v>12000</v>
      </c>
      <c r="H285" s="173"/>
      <c r="I285" s="181"/>
      <c r="J285" s="202">
        <f>K285/500</f>
        <v>18</v>
      </c>
      <c r="K285" s="167">
        <f>'ENTRI PENDAPATAN'!G230</f>
        <v>9000</v>
      </c>
      <c r="L285" s="216"/>
      <c r="M285" s="217"/>
      <c r="N285" s="173"/>
      <c r="O285" s="217"/>
      <c r="P285" s="173"/>
      <c r="Q285" s="181"/>
      <c r="R285" s="181"/>
      <c r="S285" s="217"/>
      <c r="T285" s="217"/>
      <c r="U285" s="194">
        <f>E285+G285+I285+K285+M285+O285+Q285+R285+S285+T285</f>
        <v>21000</v>
      </c>
      <c r="V285" s="183"/>
      <c r="X285" s="386">
        <f>E285+G285+I285+K285</f>
        <v>21000</v>
      </c>
      <c r="Y285" s="387">
        <f>R285+S285+T285</f>
        <v>0</v>
      </c>
      <c r="Z285" s="387">
        <f>O285+Q285</f>
        <v>0</v>
      </c>
    </row>
    <row r="286" spans="1:26" ht="15.75" thickBot="1">
      <c r="A286" s="153">
        <f t="shared" si="153"/>
        <v>2</v>
      </c>
      <c r="B286" s="151">
        <f t="shared" si="153"/>
        <v>44379</v>
      </c>
      <c r="C286" s="148">
        <f t="shared" si="154"/>
        <v>0</v>
      </c>
      <c r="D286" s="249"/>
      <c r="E286" s="182"/>
      <c r="F286" s="202">
        <f t="shared" ref="F286:F310" si="155">G286/1500</f>
        <v>7</v>
      </c>
      <c r="G286" s="189">
        <f>'ENTRI PENDAPATAN'!E231</f>
        <v>10500</v>
      </c>
      <c r="H286" s="173"/>
      <c r="I286" s="182"/>
      <c r="J286" s="202">
        <f t="shared" ref="J286:J310" si="156">K286/500</f>
        <v>16</v>
      </c>
      <c r="K286" s="167">
        <f>'ENTRI PENDAPATAN'!G231</f>
        <v>8000</v>
      </c>
      <c r="L286" s="216"/>
      <c r="M286" s="218"/>
      <c r="N286" s="173"/>
      <c r="O286" s="218"/>
      <c r="P286" s="173"/>
      <c r="Q286" s="182"/>
      <c r="R286" s="182"/>
      <c r="S286" s="218"/>
      <c r="T286" s="218"/>
      <c r="U286" s="194">
        <f t="shared" ref="U286:U315" si="157">E286+G286+I286+K286+M286+O286+Q286+R286+S286+T286</f>
        <v>18500</v>
      </c>
      <c r="V286" s="183"/>
      <c r="X286" s="386">
        <f t="shared" ref="X286:X316" si="158">E286+G286+I286+K286</f>
        <v>18500</v>
      </c>
      <c r="Y286" s="387">
        <f t="shared" ref="Y286:Y316" si="159">R286+S286+T286</f>
        <v>0</v>
      </c>
      <c r="Z286" s="387">
        <f t="shared" ref="Z286:Z316" si="160">O286+Q286</f>
        <v>0</v>
      </c>
    </row>
    <row r="287" spans="1:26" ht="15.75" thickBot="1">
      <c r="A287" s="150">
        <f t="shared" si="153"/>
        <v>3</v>
      </c>
      <c r="B287" s="151">
        <f t="shared" si="153"/>
        <v>44380</v>
      </c>
      <c r="C287" s="148">
        <f t="shared" si="154"/>
        <v>0</v>
      </c>
      <c r="D287" s="249"/>
      <c r="E287" s="182"/>
      <c r="F287" s="202">
        <f t="shared" si="155"/>
        <v>4</v>
      </c>
      <c r="G287" s="189">
        <f>'ENTRI PENDAPATAN'!E232</f>
        <v>6000</v>
      </c>
      <c r="H287" s="173"/>
      <c r="I287" s="182"/>
      <c r="J287" s="202">
        <f t="shared" si="156"/>
        <v>16</v>
      </c>
      <c r="K287" s="167">
        <f>'ENTRI PENDAPATAN'!G232</f>
        <v>8000</v>
      </c>
      <c r="L287" s="216"/>
      <c r="M287" s="218"/>
      <c r="N287" s="173"/>
      <c r="O287" s="218"/>
      <c r="P287" s="173"/>
      <c r="Q287" s="182"/>
      <c r="R287" s="182"/>
      <c r="S287" s="218"/>
      <c r="T287" s="218"/>
      <c r="U287" s="194">
        <f t="shared" si="157"/>
        <v>14000</v>
      </c>
      <c r="V287" s="183"/>
      <c r="X287" s="386">
        <f t="shared" si="158"/>
        <v>14000</v>
      </c>
      <c r="Y287" s="387">
        <f t="shared" si="159"/>
        <v>0</v>
      </c>
      <c r="Z287" s="387">
        <f t="shared" si="160"/>
        <v>0</v>
      </c>
    </row>
    <row r="288" spans="1:26" ht="15.75" thickBot="1">
      <c r="A288" s="153">
        <f t="shared" si="153"/>
        <v>4</v>
      </c>
      <c r="B288" s="151">
        <f t="shared" si="153"/>
        <v>44381</v>
      </c>
      <c r="C288" s="148">
        <f t="shared" si="154"/>
        <v>0</v>
      </c>
      <c r="D288" s="249"/>
      <c r="E288" s="182"/>
      <c r="F288" s="202">
        <f t="shared" si="155"/>
        <v>4</v>
      </c>
      <c r="G288" s="189">
        <f>'ENTRI PENDAPATAN'!E233</f>
        <v>6000</v>
      </c>
      <c r="H288" s="173"/>
      <c r="I288" s="182"/>
      <c r="J288" s="202">
        <f t="shared" si="156"/>
        <v>10</v>
      </c>
      <c r="K288" s="167">
        <f>'ENTRI PENDAPATAN'!G233</f>
        <v>5000</v>
      </c>
      <c r="L288" s="216"/>
      <c r="M288" s="218"/>
      <c r="N288" s="173"/>
      <c r="O288" s="218"/>
      <c r="P288" s="173"/>
      <c r="Q288" s="182"/>
      <c r="R288" s="182"/>
      <c r="S288" s="218"/>
      <c r="T288" s="218"/>
      <c r="U288" s="194">
        <f t="shared" si="157"/>
        <v>11000</v>
      </c>
      <c r="V288" s="183"/>
      <c r="X288" s="386">
        <f t="shared" si="158"/>
        <v>11000</v>
      </c>
      <c r="Y288" s="387">
        <f t="shared" si="159"/>
        <v>0</v>
      </c>
      <c r="Z288" s="387">
        <f t="shared" si="160"/>
        <v>0</v>
      </c>
    </row>
    <row r="289" spans="1:26" ht="15.75" thickBot="1">
      <c r="A289" s="150">
        <f t="shared" si="153"/>
        <v>5</v>
      </c>
      <c r="B289" s="151">
        <f t="shared" si="153"/>
        <v>44382</v>
      </c>
      <c r="C289" s="148">
        <f t="shared" si="154"/>
        <v>0</v>
      </c>
      <c r="D289" s="249"/>
      <c r="E289" s="182"/>
      <c r="F289" s="202">
        <f t="shared" si="155"/>
        <v>7</v>
      </c>
      <c r="G289" s="189">
        <f>'ENTRI PENDAPATAN'!E234</f>
        <v>10500</v>
      </c>
      <c r="H289" s="173"/>
      <c r="I289" s="182"/>
      <c r="J289" s="202">
        <f t="shared" si="156"/>
        <v>20</v>
      </c>
      <c r="K289" s="167">
        <f>'ENTRI PENDAPATAN'!G234</f>
        <v>10000</v>
      </c>
      <c r="L289" s="216"/>
      <c r="M289" s="218"/>
      <c r="N289" s="173"/>
      <c r="O289" s="218"/>
      <c r="P289" s="173"/>
      <c r="Q289" s="182"/>
      <c r="R289" s="182"/>
      <c r="S289" s="218"/>
      <c r="T289" s="218"/>
      <c r="U289" s="194">
        <f t="shared" si="157"/>
        <v>20500</v>
      </c>
      <c r="V289" s="183"/>
      <c r="X289" s="386">
        <f t="shared" si="158"/>
        <v>20500</v>
      </c>
      <c r="Y289" s="387">
        <f t="shared" si="159"/>
        <v>0</v>
      </c>
      <c r="Z289" s="387">
        <f t="shared" si="160"/>
        <v>0</v>
      </c>
    </row>
    <row r="290" spans="1:26" ht="15.75" thickBot="1">
      <c r="A290" s="153">
        <f t="shared" si="153"/>
        <v>6</v>
      </c>
      <c r="B290" s="151">
        <f t="shared" si="153"/>
        <v>44383</v>
      </c>
      <c r="C290" s="148">
        <f t="shared" si="154"/>
        <v>0</v>
      </c>
      <c r="D290" s="249"/>
      <c r="E290" s="182"/>
      <c r="F290" s="202">
        <f t="shared" si="155"/>
        <v>7</v>
      </c>
      <c r="G290" s="189">
        <f>'ENTRI PENDAPATAN'!E235</f>
        <v>10500</v>
      </c>
      <c r="H290" s="173"/>
      <c r="I290" s="182"/>
      <c r="J290" s="202">
        <f t="shared" si="156"/>
        <v>16</v>
      </c>
      <c r="K290" s="167">
        <f>'ENTRI PENDAPATAN'!G235</f>
        <v>8000</v>
      </c>
      <c r="L290" s="216"/>
      <c r="M290" s="218"/>
      <c r="N290" s="173"/>
      <c r="O290" s="218"/>
      <c r="P290" s="173"/>
      <c r="Q290" s="182"/>
      <c r="R290" s="182"/>
      <c r="S290" s="218"/>
      <c r="T290" s="218"/>
      <c r="U290" s="194">
        <f t="shared" si="157"/>
        <v>18500</v>
      </c>
      <c r="V290" s="183"/>
      <c r="X290" s="386">
        <f t="shared" si="158"/>
        <v>18500</v>
      </c>
      <c r="Y290" s="387">
        <f t="shared" si="159"/>
        <v>0</v>
      </c>
      <c r="Z290" s="387">
        <f t="shared" si="160"/>
        <v>0</v>
      </c>
    </row>
    <row r="291" spans="1:26" ht="15.75" thickBot="1">
      <c r="A291" s="150">
        <f t="shared" si="153"/>
        <v>7</v>
      </c>
      <c r="B291" s="151">
        <f t="shared" si="153"/>
        <v>44384</v>
      </c>
      <c r="C291" s="148">
        <f t="shared" si="154"/>
        <v>0</v>
      </c>
      <c r="D291" s="249"/>
      <c r="E291" s="182"/>
      <c r="F291" s="202">
        <f t="shared" si="155"/>
        <v>7</v>
      </c>
      <c r="G291" s="189">
        <f>'ENTRI PENDAPATAN'!E236</f>
        <v>10500</v>
      </c>
      <c r="H291" s="173"/>
      <c r="I291" s="182"/>
      <c r="J291" s="202">
        <f t="shared" si="156"/>
        <v>20</v>
      </c>
      <c r="K291" s="167">
        <f>'ENTRI PENDAPATAN'!G236</f>
        <v>10000</v>
      </c>
      <c r="L291" s="216"/>
      <c r="M291" s="218"/>
      <c r="N291" s="173"/>
      <c r="O291" s="218"/>
      <c r="P291" s="173"/>
      <c r="Q291" s="182"/>
      <c r="R291" s="182"/>
      <c r="S291" s="218"/>
      <c r="T291" s="218"/>
      <c r="U291" s="194">
        <f t="shared" si="157"/>
        <v>20500</v>
      </c>
      <c r="V291" s="183"/>
      <c r="X291" s="386">
        <f t="shared" si="158"/>
        <v>20500</v>
      </c>
      <c r="Y291" s="387">
        <f t="shared" si="159"/>
        <v>0</v>
      </c>
      <c r="Z291" s="387">
        <f t="shared" si="160"/>
        <v>0</v>
      </c>
    </row>
    <row r="292" spans="1:26" ht="15.75" thickBot="1">
      <c r="A292" s="153">
        <f t="shared" si="153"/>
        <v>8</v>
      </c>
      <c r="B292" s="151">
        <f t="shared" si="153"/>
        <v>44385</v>
      </c>
      <c r="C292" s="148">
        <f t="shared" si="154"/>
        <v>0</v>
      </c>
      <c r="D292" s="249"/>
      <c r="E292" s="182"/>
      <c r="F292" s="202">
        <f t="shared" si="155"/>
        <v>8</v>
      </c>
      <c r="G292" s="189">
        <f>'ENTRI PENDAPATAN'!E237</f>
        <v>12000</v>
      </c>
      <c r="H292" s="173"/>
      <c r="I292" s="182"/>
      <c r="J292" s="202">
        <f t="shared" si="156"/>
        <v>22</v>
      </c>
      <c r="K292" s="167">
        <f>'ENTRI PENDAPATAN'!G237</f>
        <v>11000</v>
      </c>
      <c r="L292" s="216"/>
      <c r="M292" s="218"/>
      <c r="N292" s="173"/>
      <c r="O292" s="218"/>
      <c r="P292" s="173"/>
      <c r="Q292" s="182"/>
      <c r="R292" s="182"/>
      <c r="S292" s="218"/>
      <c r="T292" s="218"/>
      <c r="U292" s="194">
        <f t="shared" si="157"/>
        <v>23000</v>
      </c>
      <c r="V292" s="183"/>
      <c r="X292" s="386">
        <f t="shared" si="158"/>
        <v>23000</v>
      </c>
      <c r="Y292" s="387">
        <f t="shared" si="159"/>
        <v>0</v>
      </c>
      <c r="Z292" s="387">
        <f t="shared" si="160"/>
        <v>0</v>
      </c>
    </row>
    <row r="293" spans="1:26" ht="15.75" thickBot="1">
      <c r="A293" s="150">
        <f t="shared" si="153"/>
        <v>9</v>
      </c>
      <c r="B293" s="151">
        <f t="shared" si="153"/>
        <v>44386</v>
      </c>
      <c r="C293" s="148">
        <f t="shared" si="154"/>
        <v>0</v>
      </c>
      <c r="D293" s="249"/>
      <c r="E293" s="182"/>
      <c r="F293" s="202">
        <f t="shared" si="155"/>
        <v>6</v>
      </c>
      <c r="G293" s="189">
        <f>'ENTRI PENDAPATAN'!E238</f>
        <v>9000</v>
      </c>
      <c r="H293" s="173"/>
      <c r="I293" s="182"/>
      <c r="J293" s="202">
        <f t="shared" si="156"/>
        <v>10</v>
      </c>
      <c r="K293" s="167">
        <f>'ENTRI PENDAPATAN'!G238</f>
        <v>5000</v>
      </c>
      <c r="L293" s="216"/>
      <c r="M293" s="218"/>
      <c r="N293" s="173"/>
      <c r="O293" s="218"/>
      <c r="P293" s="173"/>
      <c r="Q293" s="182"/>
      <c r="R293" s="182"/>
      <c r="S293" s="218"/>
      <c r="T293" s="218"/>
      <c r="U293" s="194">
        <f t="shared" si="157"/>
        <v>14000</v>
      </c>
      <c r="V293" s="183"/>
      <c r="X293" s="386">
        <f t="shared" si="158"/>
        <v>14000</v>
      </c>
      <c r="Y293" s="387">
        <f t="shared" si="159"/>
        <v>0</v>
      </c>
      <c r="Z293" s="387">
        <f t="shared" si="160"/>
        <v>0</v>
      </c>
    </row>
    <row r="294" spans="1:26" ht="15.75" thickBot="1">
      <c r="A294" s="153">
        <f t="shared" si="153"/>
        <v>10</v>
      </c>
      <c r="B294" s="151">
        <f t="shared" si="153"/>
        <v>44387</v>
      </c>
      <c r="C294" s="148">
        <f t="shared" si="154"/>
        <v>0</v>
      </c>
      <c r="D294" s="249"/>
      <c r="E294" s="182"/>
      <c r="F294" s="202">
        <f t="shared" si="155"/>
        <v>7</v>
      </c>
      <c r="G294" s="189">
        <f>'ENTRI PENDAPATAN'!E239</f>
        <v>10500</v>
      </c>
      <c r="H294" s="173"/>
      <c r="I294" s="182"/>
      <c r="J294" s="202">
        <f t="shared" si="156"/>
        <v>18</v>
      </c>
      <c r="K294" s="167">
        <f>'ENTRI PENDAPATAN'!G239</f>
        <v>9000</v>
      </c>
      <c r="L294" s="216"/>
      <c r="M294" s="218"/>
      <c r="N294" s="173"/>
      <c r="O294" s="218"/>
      <c r="P294" s="173"/>
      <c r="Q294" s="182"/>
      <c r="R294" s="182"/>
      <c r="S294" s="218"/>
      <c r="T294" s="218"/>
      <c r="U294" s="194">
        <f t="shared" si="157"/>
        <v>19500</v>
      </c>
      <c r="V294" s="183"/>
      <c r="X294" s="386">
        <f t="shared" si="158"/>
        <v>19500</v>
      </c>
      <c r="Y294" s="387">
        <f t="shared" si="159"/>
        <v>0</v>
      </c>
      <c r="Z294" s="387">
        <f t="shared" si="160"/>
        <v>0</v>
      </c>
    </row>
    <row r="295" spans="1:26" ht="15.75" thickBot="1">
      <c r="A295" s="150">
        <f t="shared" si="153"/>
        <v>11</v>
      </c>
      <c r="B295" s="151">
        <f t="shared" si="153"/>
        <v>44388</v>
      </c>
      <c r="C295" s="148">
        <f t="shared" si="154"/>
        <v>0</v>
      </c>
      <c r="D295" s="249"/>
      <c r="E295" s="182"/>
      <c r="F295" s="202">
        <f t="shared" si="155"/>
        <v>4</v>
      </c>
      <c r="G295" s="189">
        <f>'ENTRI PENDAPATAN'!E240</f>
        <v>6000</v>
      </c>
      <c r="H295" s="173"/>
      <c r="I295" s="182"/>
      <c r="J295" s="202">
        <f t="shared" si="156"/>
        <v>12</v>
      </c>
      <c r="K295" s="167">
        <f>'ENTRI PENDAPATAN'!G240</f>
        <v>6000</v>
      </c>
      <c r="L295" s="216"/>
      <c r="M295" s="218"/>
      <c r="N295" s="173"/>
      <c r="O295" s="218"/>
      <c r="P295" s="173"/>
      <c r="Q295" s="182"/>
      <c r="R295" s="182"/>
      <c r="S295" s="218"/>
      <c r="T295" s="218"/>
      <c r="U295" s="194">
        <f t="shared" si="157"/>
        <v>12000</v>
      </c>
      <c r="V295" s="183"/>
      <c r="X295" s="386">
        <f t="shared" si="158"/>
        <v>12000</v>
      </c>
      <c r="Y295" s="387">
        <f t="shared" si="159"/>
        <v>0</v>
      </c>
      <c r="Z295" s="387">
        <f t="shared" si="160"/>
        <v>0</v>
      </c>
    </row>
    <row r="296" spans="1:26" ht="15.75" thickBot="1">
      <c r="A296" s="153">
        <f t="shared" si="153"/>
        <v>12</v>
      </c>
      <c r="B296" s="151">
        <f t="shared" si="153"/>
        <v>44389</v>
      </c>
      <c r="C296" s="148">
        <f t="shared" si="154"/>
        <v>0</v>
      </c>
      <c r="D296" s="249"/>
      <c r="E296" s="182"/>
      <c r="F296" s="202">
        <f t="shared" si="155"/>
        <v>6</v>
      </c>
      <c r="G296" s="189">
        <f>'ENTRI PENDAPATAN'!E241</f>
        <v>9000</v>
      </c>
      <c r="H296" s="173"/>
      <c r="I296" s="182"/>
      <c r="J296" s="202">
        <f t="shared" si="156"/>
        <v>18</v>
      </c>
      <c r="K296" s="167">
        <f>'ENTRI PENDAPATAN'!G241</f>
        <v>9000</v>
      </c>
      <c r="L296" s="216"/>
      <c r="M296" s="218"/>
      <c r="N296" s="173"/>
      <c r="O296" s="218"/>
      <c r="P296" s="173"/>
      <c r="Q296" s="182"/>
      <c r="R296" s="182"/>
      <c r="S296" s="218"/>
      <c r="T296" s="218"/>
      <c r="U296" s="194">
        <f t="shared" si="157"/>
        <v>18000</v>
      </c>
      <c r="V296" s="183"/>
      <c r="X296" s="386">
        <f t="shared" si="158"/>
        <v>18000</v>
      </c>
      <c r="Y296" s="387">
        <f t="shared" si="159"/>
        <v>0</v>
      </c>
      <c r="Z296" s="387">
        <f t="shared" si="160"/>
        <v>0</v>
      </c>
    </row>
    <row r="297" spans="1:26" ht="15.75" thickBot="1">
      <c r="A297" s="150">
        <f t="shared" si="153"/>
        <v>13</v>
      </c>
      <c r="B297" s="151">
        <f t="shared" si="153"/>
        <v>44390</v>
      </c>
      <c r="C297" s="148">
        <f t="shared" si="154"/>
        <v>0</v>
      </c>
      <c r="D297" s="249"/>
      <c r="E297" s="182"/>
      <c r="F297" s="202">
        <f t="shared" si="155"/>
        <v>5</v>
      </c>
      <c r="G297" s="189">
        <f>'ENTRI PENDAPATAN'!E242</f>
        <v>7500</v>
      </c>
      <c r="H297" s="173"/>
      <c r="I297" s="182"/>
      <c r="J297" s="202">
        <f t="shared" si="156"/>
        <v>16</v>
      </c>
      <c r="K297" s="167">
        <f>'ENTRI PENDAPATAN'!G242</f>
        <v>8000</v>
      </c>
      <c r="L297" s="216"/>
      <c r="M297" s="218"/>
      <c r="N297" s="173"/>
      <c r="O297" s="218"/>
      <c r="P297" s="173"/>
      <c r="Q297" s="182"/>
      <c r="R297" s="182"/>
      <c r="S297" s="218"/>
      <c r="T297" s="218"/>
      <c r="U297" s="194">
        <f t="shared" si="157"/>
        <v>15500</v>
      </c>
      <c r="V297" s="183"/>
      <c r="X297" s="386">
        <f t="shared" si="158"/>
        <v>15500</v>
      </c>
      <c r="Y297" s="387">
        <f t="shared" si="159"/>
        <v>0</v>
      </c>
      <c r="Z297" s="387">
        <f t="shared" si="160"/>
        <v>0</v>
      </c>
    </row>
    <row r="298" spans="1:26" ht="15.75" thickBot="1">
      <c r="A298" s="153">
        <f t="shared" si="153"/>
        <v>14</v>
      </c>
      <c r="B298" s="151">
        <f t="shared" si="153"/>
        <v>44391</v>
      </c>
      <c r="C298" s="148">
        <f t="shared" si="154"/>
        <v>0</v>
      </c>
      <c r="D298" s="249"/>
      <c r="E298" s="182"/>
      <c r="F298" s="202">
        <f t="shared" si="155"/>
        <v>6</v>
      </c>
      <c r="G298" s="189">
        <f>'ENTRI PENDAPATAN'!E243</f>
        <v>9000</v>
      </c>
      <c r="H298" s="173"/>
      <c r="I298" s="182"/>
      <c r="J298" s="202">
        <f t="shared" si="156"/>
        <v>18</v>
      </c>
      <c r="K298" s="167">
        <f>'ENTRI PENDAPATAN'!G243</f>
        <v>9000</v>
      </c>
      <c r="L298" s="216"/>
      <c r="M298" s="218"/>
      <c r="N298" s="173"/>
      <c r="O298" s="218"/>
      <c r="P298" s="173"/>
      <c r="Q298" s="182"/>
      <c r="R298" s="182"/>
      <c r="S298" s="218"/>
      <c r="T298" s="218"/>
      <c r="U298" s="194">
        <f t="shared" si="157"/>
        <v>18000</v>
      </c>
      <c r="V298" s="183"/>
      <c r="X298" s="386">
        <f t="shared" si="158"/>
        <v>18000</v>
      </c>
      <c r="Y298" s="387">
        <f t="shared" si="159"/>
        <v>0</v>
      </c>
      <c r="Z298" s="387">
        <f t="shared" si="160"/>
        <v>0</v>
      </c>
    </row>
    <row r="299" spans="1:26" ht="15.75" thickBot="1">
      <c r="A299" s="150">
        <f t="shared" si="153"/>
        <v>15</v>
      </c>
      <c r="B299" s="151">
        <f t="shared" si="153"/>
        <v>44392</v>
      </c>
      <c r="C299" s="148">
        <f t="shared" si="154"/>
        <v>0</v>
      </c>
      <c r="D299" s="249"/>
      <c r="E299" s="182"/>
      <c r="F299" s="202">
        <f t="shared" si="155"/>
        <v>6</v>
      </c>
      <c r="G299" s="189">
        <f>'ENTRI PENDAPATAN'!E244</f>
        <v>9000</v>
      </c>
      <c r="H299" s="173"/>
      <c r="I299" s="182"/>
      <c r="J299" s="202">
        <f t="shared" si="156"/>
        <v>16</v>
      </c>
      <c r="K299" s="167">
        <f>'ENTRI PENDAPATAN'!G244</f>
        <v>8000</v>
      </c>
      <c r="L299" s="216"/>
      <c r="M299" s="218"/>
      <c r="N299" s="173"/>
      <c r="O299" s="218"/>
      <c r="P299" s="173"/>
      <c r="Q299" s="182"/>
      <c r="R299" s="182"/>
      <c r="S299" s="218"/>
      <c r="T299" s="218"/>
      <c r="U299" s="194">
        <f t="shared" si="157"/>
        <v>17000</v>
      </c>
      <c r="V299" s="183"/>
      <c r="X299" s="386">
        <f t="shared" si="158"/>
        <v>17000</v>
      </c>
      <c r="Y299" s="387">
        <f t="shared" si="159"/>
        <v>0</v>
      </c>
      <c r="Z299" s="387">
        <f t="shared" si="160"/>
        <v>0</v>
      </c>
    </row>
    <row r="300" spans="1:26" ht="15.75" thickBot="1">
      <c r="A300" s="153">
        <f t="shared" si="153"/>
        <v>16</v>
      </c>
      <c r="B300" s="151">
        <f t="shared" si="153"/>
        <v>44393</v>
      </c>
      <c r="C300" s="148">
        <f t="shared" si="154"/>
        <v>0</v>
      </c>
      <c r="D300" s="249"/>
      <c r="E300" s="182"/>
      <c r="F300" s="202">
        <f t="shared" si="155"/>
        <v>6</v>
      </c>
      <c r="G300" s="189">
        <f>'ENTRI PENDAPATAN'!E245</f>
        <v>9000</v>
      </c>
      <c r="H300" s="173"/>
      <c r="I300" s="182"/>
      <c r="J300" s="202">
        <f t="shared" si="156"/>
        <v>16</v>
      </c>
      <c r="K300" s="167">
        <f>'ENTRI PENDAPATAN'!G245</f>
        <v>8000</v>
      </c>
      <c r="L300" s="216"/>
      <c r="M300" s="218"/>
      <c r="N300" s="173"/>
      <c r="O300" s="218"/>
      <c r="P300" s="173"/>
      <c r="Q300" s="182"/>
      <c r="R300" s="182"/>
      <c r="S300" s="218"/>
      <c r="T300" s="218"/>
      <c r="U300" s="194">
        <f t="shared" si="157"/>
        <v>17000</v>
      </c>
      <c r="V300" s="183"/>
      <c r="X300" s="386">
        <f t="shared" si="158"/>
        <v>17000</v>
      </c>
      <c r="Y300" s="387">
        <f t="shared" si="159"/>
        <v>0</v>
      </c>
      <c r="Z300" s="387">
        <f t="shared" si="160"/>
        <v>0</v>
      </c>
    </row>
    <row r="301" spans="1:26" ht="15.75" thickBot="1">
      <c r="A301" s="150">
        <f t="shared" si="153"/>
        <v>17</v>
      </c>
      <c r="B301" s="151">
        <f t="shared" si="153"/>
        <v>44394</v>
      </c>
      <c r="C301" s="148">
        <f t="shared" si="154"/>
        <v>0</v>
      </c>
      <c r="D301" s="249"/>
      <c r="E301" s="182"/>
      <c r="F301" s="202">
        <f t="shared" si="155"/>
        <v>6</v>
      </c>
      <c r="G301" s="189">
        <f>'ENTRI PENDAPATAN'!E246</f>
        <v>9000</v>
      </c>
      <c r="H301" s="173"/>
      <c r="I301" s="182"/>
      <c r="J301" s="202">
        <f t="shared" si="156"/>
        <v>16</v>
      </c>
      <c r="K301" s="167">
        <f>'ENTRI PENDAPATAN'!G246</f>
        <v>8000</v>
      </c>
      <c r="L301" s="216"/>
      <c r="M301" s="218"/>
      <c r="N301" s="173"/>
      <c r="O301" s="218"/>
      <c r="P301" s="173"/>
      <c r="Q301" s="182"/>
      <c r="R301" s="182"/>
      <c r="S301" s="218"/>
      <c r="T301" s="218"/>
      <c r="U301" s="194">
        <f t="shared" si="157"/>
        <v>17000</v>
      </c>
      <c r="V301" s="183"/>
      <c r="X301" s="386">
        <f t="shared" si="158"/>
        <v>17000</v>
      </c>
      <c r="Y301" s="387">
        <f t="shared" si="159"/>
        <v>0</v>
      </c>
      <c r="Z301" s="387">
        <f t="shared" si="160"/>
        <v>0</v>
      </c>
    </row>
    <row r="302" spans="1:26" ht="15.75" thickBot="1">
      <c r="A302" s="153">
        <f t="shared" si="153"/>
        <v>18</v>
      </c>
      <c r="B302" s="151">
        <f t="shared" si="153"/>
        <v>44395</v>
      </c>
      <c r="C302" s="148">
        <f t="shared" si="154"/>
        <v>0</v>
      </c>
      <c r="D302" s="249"/>
      <c r="E302" s="182"/>
      <c r="F302" s="202">
        <f t="shared" si="155"/>
        <v>6</v>
      </c>
      <c r="G302" s="189">
        <f>'ENTRI PENDAPATAN'!E247</f>
        <v>9000</v>
      </c>
      <c r="H302" s="173"/>
      <c r="I302" s="182"/>
      <c r="J302" s="202">
        <f t="shared" si="156"/>
        <v>12</v>
      </c>
      <c r="K302" s="167">
        <f>'ENTRI PENDAPATAN'!G247</f>
        <v>6000</v>
      </c>
      <c r="L302" s="216"/>
      <c r="M302" s="218"/>
      <c r="N302" s="173"/>
      <c r="O302" s="218"/>
      <c r="P302" s="173"/>
      <c r="Q302" s="182"/>
      <c r="R302" s="182"/>
      <c r="S302" s="218"/>
      <c r="T302" s="218"/>
      <c r="U302" s="194">
        <f t="shared" si="157"/>
        <v>15000</v>
      </c>
      <c r="V302" s="183"/>
      <c r="X302" s="386">
        <f t="shared" si="158"/>
        <v>15000</v>
      </c>
      <c r="Y302" s="387">
        <f t="shared" si="159"/>
        <v>0</v>
      </c>
      <c r="Z302" s="387">
        <f t="shared" si="160"/>
        <v>0</v>
      </c>
    </row>
    <row r="303" spans="1:26" ht="15.75" thickBot="1">
      <c r="A303" s="150">
        <f t="shared" si="153"/>
        <v>19</v>
      </c>
      <c r="B303" s="151">
        <f t="shared" si="153"/>
        <v>44396</v>
      </c>
      <c r="C303" s="148">
        <f t="shared" si="154"/>
        <v>0</v>
      </c>
      <c r="D303" s="249"/>
      <c r="E303" s="182"/>
      <c r="F303" s="202">
        <f t="shared" si="155"/>
        <v>5</v>
      </c>
      <c r="G303" s="189">
        <f>'ENTRI PENDAPATAN'!E248</f>
        <v>7500</v>
      </c>
      <c r="H303" s="173"/>
      <c r="I303" s="182"/>
      <c r="J303" s="202">
        <f t="shared" si="156"/>
        <v>12</v>
      </c>
      <c r="K303" s="167">
        <f>'ENTRI PENDAPATAN'!G248</f>
        <v>6000</v>
      </c>
      <c r="L303" s="216"/>
      <c r="M303" s="218"/>
      <c r="N303" s="173"/>
      <c r="O303" s="218"/>
      <c r="P303" s="173"/>
      <c r="Q303" s="182"/>
      <c r="R303" s="182"/>
      <c r="S303" s="218"/>
      <c r="T303" s="218"/>
      <c r="U303" s="194">
        <f t="shared" si="157"/>
        <v>13500</v>
      </c>
      <c r="V303" s="183"/>
      <c r="X303" s="386">
        <f t="shared" si="158"/>
        <v>13500</v>
      </c>
      <c r="Y303" s="387">
        <f t="shared" si="159"/>
        <v>0</v>
      </c>
      <c r="Z303" s="387">
        <f t="shared" si="160"/>
        <v>0</v>
      </c>
    </row>
    <row r="304" spans="1:26" ht="15.75" thickBot="1">
      <c r="A304" s="154">
        <f t="shared" si="153"/>
        <v>20</v>
      </c>
      <c r="B304" s="265">
        <f t="shared" si="153"/>
        <v>44397</v>
      </c>
      <c r="C304" s="155">
        <f t="shared" si="154"/>
        <v>0</v>
      </c>
      <c r="D304" s="257"/>
      <c r="E304" s="258"/>
      <c r="F304" s="202">
        <f t="shared" si="155"/>
        <v>4</v>
      </c>
      <c r="G304" s="189">
        <f>'ENTRI PENDAPATAN'!E249</f>
        <v>6000</v>
      </c>
      <c r="H304" s="266"/>
      <c r="I304" s="258"/>
      <c r="J304" s="202">
        <f t="shared" si="156"/>
        <v>4</v>
      </c>
      <c r="K304" s="167">
        <f>'ENTRI PENDAPATAN'!G249</f>
        <v>2000</v>
      </c>
      <c r="L304" s="273"/>
      <c r="M304" s="274"/>
      <c r="N304" s="266"/>
      <c r="O304" s="274"/>
      <c r="P304" s="266"/>
      <c r="Q304" s="258"/>
      <c r="R304" s="258"/>
      <c r="S304" s="274"/>
      <c r="T304" s="274"/>
      <c r="U304" s="280">
        <f t="shared" si="157"/>
        <v>8000</v>
      </c>
      <c r="V304" s="183"/>
      <c r="X304" s="386">
        <f t="shared" si="158"/>
        <v>8000</v>
      </c>
      <c r="Y304" s="387">
        <f t="shared" si="159"/>
        <v>0</v>
      </c>
      <c r="Z304" s="387">
        <f t="shared" si="160"/>
        <v>0</v>
      </c>
    </row>
    <row r="305" spans="1:46" ht="15.75" thickBot="1">
      <c r="A305" s="156">
        <f t="shared" si="153"/>
        <v>21</v>
      </c>
      <c r="B305" s="157">
        <f t="shared" si="153"/>
        <v>44398</v>
      </c>
      <c r="C305" s="148">
        <f t="shared" si="154"/>
        <v>0</v>
      </c>
      <c r="D305" s="260"/>
      <c r="E305" s="261"/>
      <c r="F305" s="202">
        <f t="shared" si="155"/>
        <v>6</v>
      </c>
      <c r="G305" s="189">
        <f>'ENTRI PENDAPATAN'!E250</f>
        <v>9000</v>
      </c>
      <c r="H305" s="267"/>
      <c r="I305" s="261"/>
      <c r="J305" s="202">
        <f t="shared" si="156"/>
        <v>10</v>
      </c>
      <c r="K305" s="167">
        <f>'ENTRI PENDAPATAN'!G250</f>
        <v>5000</v>
      </c>
      <c r="L305" s="275"/>
      <c r="M305" s="276"/>
      <c r="N305" s="267"/>
      <c r="O305" s="276"/>
      <c r="P305" s="267"/>
      <c r="Q305" s="261"/>
      <c r="R305" s="261"/>
      <c r="S305" s="276"/>
      <c r="T305" s="276"/>
      <c r="U305" s="281">
        <f t="shared" si="157"/>
        <v>14000</v>
      </c>
      <c r="V305" s="183"/>
      <c r="X305" s="386">
        <f t="shared" si="158"/>
        <v>14000</v>
      </c>
      <c r="Y305" s="387">
        <f t="shared" si="159"/>
        <v>0</v>
      </c>
      <c r="Z305" s="387">
        <f t="shared" si="160"/>
        <v>0</v>
      </c>
    </row>
    <row r="306" spans="1:46" ht="15.75" thickBot="1">
      <c r="A306" s="153">
        <f t="shared" si="153"/>
        <v>22</v>
      </c>
      <c r="B306" s="151">
        <f t="shared" si="153"/>
        <v>44399</v>
      </c>
      <c r="C306" s="148">
        <f t="shared" si="154"/>
        <v>0</v>
      </c>
      <c r="D306" s="249"/>
      <c r="E306" s="182"/>
      <c r="F306" s="202">
        <f t="shared" si="155"/>
        <v>7</v>
      </c>
      <c r="G306" s="189">
        <f>'ENTRI PENDAPATAN'!E251</f>
        <v>10500</v>
      </c>
      <c r="H306" s="173"/>
      <c r="I306" s="182"/>
      <c r="J306" s="202">
        <f t="shared" si="156"/>
        <v>12</v>
      </c>
      <c r="K306" s="167">
        <f>'ENTRI PENDAPATAN'!G251</f>
        <v>6000</v>
      </c>
      <c r="L306" s="216"/>
      <c r="M306" s="218"/>
      <c r="N306" s="173"/>
      <c r="O306" s="218"/>
      <c r="P306" s="173"/>
      <c r="Q306" s="182"/>
      <c r="R306" s="182"/>
      <c r="S306" s="218"/>
      <c r="T306" s="218"/>
      <c r="U306" s="194">
        <f t="shared" si="157"/>
        <v>16500</v>
      </c>
      <c r="V306" s="183"/>
      <c r="X306" s="386">
        <f t="shared" si="158"/>
        <v>16500</v>
      </c>
      <c r="Y306" s="387">
        <f t="shared" si="159"/>
        <v>0</v>
      </c>
      <c r="Z306" s="387">
        <f t="shared" si="160"/>
        <v>0</v>
      </c>
    </row>
    <row r="307" spans="1:46" ht="15.75" thickBot="1">
      <c r="A307" s="150">
        <f t="shared" si="153"/>
        <v>23</v>
      </c>
      <c r="B307" s="151">
        <f t="shared" si="153"/>
        <v>44400</v>
      </c>
      <c r="C307" s="148">
        <f t="shared" si="154"/>
        <v>0</v>
      </c>
      <c r="D307" s="249"/>
      <c r="E307" s="182"/>
      <c r="F307" s="202">
        <f t="shared" si="155"/>
        <v>5</v>
      </c>
      <c r="G307" s="189">
        <f>'ENTRI PENDAPATAN'!E252</f>
        <v>7500</v>
      </c>
      <c r="H307" s="173"/>
      <c r="I307" s="182"/>
      <c r="J307" s="202">
        <f t="shared" si="156"/>
        <v>10</v>
      </c>
      <c r="K307" s="167">
        <f>'ENTRI PENDAPATAN'!G252</f>
        <v>5000</v>
      </c>
      <c r="L307" s="216"/>
      <c r="M307" s="218"/>
      <c r="N307" s="173"/>
      <c r="O307" s="218"/>
      <c r="P307" s="173"/>
      <c r="Q307" s="182"/>
      <c r="R307" s="182"/>
      <c r="S307" s="218"/>
      <c r="T307" s="218"/>
      <c r="U307" s="194">
        <f t="shared" si="157"/>
        <v>12500</v>
      </c>
      <c r="V307" s="183"/>
      <c r="X307" s="386">
        <f t="shared" si="158"/>
        <v>12500</v>
      </c>
      <c r="Y307" s="387">
        <f t="shared" si="159"/>
        <v>0</v>
      </c>
      <c r="Z307" s="387">
        <f t="shared" si="160"/>
        <v>0</v>
      </c>
    </row>
    <row r="308" spans="1:46" ht="15.75" thickBot="1">
      <c r="A308" s="153">
        <f t="shared" si="153"/>
        <v>24</v>
      </c>
      <c r="B308" s="151">
        <f t="shared" si="153"/>
        <v>44401</v>
      </c>
      <c r="C308" s="148">
        <f t="shared" si="154"/>
        <v>0</v>
      </c>
      <c r="D308" s="249"/>
      <c r="E308" s="182"/>
      <c r="F308" s="202">
        <f t="shared" si="155"/>
        <v>6</v>
      </c>
      <c r="G308" s="189">
        <f>'ENTRI PENDAPATAN'!E253</f>
        <v>9000</v>
      </c>
      <c r="H308" s="173"/>
      <c r="I308" s="182"/>
      <c r="J308" s="202">
        <f t="shared" si="156"/>
        <v>16</v>
      </c>
      <c r="K308" s="167">
        <f>'ENTRI PENDAPATAN'!G253</f>
        <v>8000</v>
      </c>
      <c r="L308" s="216"/>
      <c r="M308" s="218"/>
      <c r="N308" s="173"/>
      <c r="O308" s="218"/>
      <c r="P308" s="173"/>
      <c r="Q308" s="182"/>
      <c r="R308" s="182"/>
      <c r="S308" s="218"/>
      <c r="T308" s="218"/>
      <c r="U308" s="194">
        <f t="shared" si="157"/>
        <v>17000</v>
      </c>
      <c r="V308" s="183"/>
      <c r="X308" s="386">
        <f t="shared" si="158"/>
        <v>17000</v>
      </c>
      <c r="Y308" s="387">
        <f t="shared" si="159"/>
        <v>0</v>
      </c>
      <c r="Z308" s="387">
        <f t="shared" si="160"/>
        <v>0</v>
      </c>
    </row>
    <row r="309" spans="1:46" ht="15.75" thickBot="1">
      <c r="A309" s="150">
        <f t="shared" si="153"/>
        <v>25</v>
      </c>
      <c r="B309" s="151">
        <f t="shared" si="153"/>
        <v>44402</v>
      </c>
      <c r="C309" s="148">
        <f t="shared" si="154"/>
        <v>0</v>
      </c>
      <c r="D309" s="249"/>
      <c r="E309" s="182"/>
      <c r="F309" s="202">
        <f t="shared" si="155"/>
        <v>6</v>
      </c>
      <c r="G309" s="189">
        <f>'ENTRI PENDAPATAN'!E254</f>
        <v>9000</v>
      </c>
      <c r="H309" s="173"/>
      <c r="I309" s="182"/>
      <c r="J309" s="202">
        <f t="shared" si="156"/>
        <v>14</v>
      </c>
      <c r="K309" s="167">
        <f>'ENTRI PENDAPATAN'!G254</f>
        <v>7000</v>
      </c>
      <c r="L309" s="216"/>
      <c r="M309" s="218"/>
      <c r="N309" s="173"/>
      <c r="O309" s="218"/>
      <c r="P309" s="173"/>
      <c r="Q309" s="182"/>
      <c r="R309" s="182"/>
      <c r="S309" s="218"/>
      <c r="T309" s="218"/>
      <c r="U309" s="194">
        <f t="shared" si="157"/>
        <v>16000</v>
      </c>
      <c r="V309" s="183"/>
      <c r="X309" s="386">
        <f t="shared" si="158"/>
        <v>16000</v>
      </c>
      <c r="Y309" s="387">
        <f t="shared" si="159"/>
        <v>0</v>
      </c>
      <c r="Z309" s="387">
        <f t="shared" si="160"/>
        <v>0</v>
      </c>
    </row>
    <row r="310" spans="1:46" ht="15.75" thickBot="1">
      <c r="A310" s="153">
        <f t="shared" si="153"/>
        <v>26</v>
      </c>
      <c r="B310" s="151">
        <f t="shared" si="153"/>
        <v>44403</v>
      </c>
      <c r="C310" s="148">
        <f t="shared" si="154"/>
        <v>0</v>
      </c>
      <c r="D310" s="249"/>
      <c r="E310" s="182"/>
      <c r="F310" s="202">
        <f t="shared" si="155"/>
        <v>7</v>
      </c>
      <c r="G310" s="189">
        <f>'ENTRI PENDAPATAN'!E255</f>
        <v>10500</v>
      </c>
      <c r="H310" s="173"/>
      <c r="I310" s="182"/>
      <c r="J310" s="202">
        <f t="shared" si="156"/>
        <v>16</v>
      </c>
      <c r="K310" s="167">
        <f>'ENTRI PENDAPATAN'!G255</f>
        <v>8000</v>
      </c>
      <c r="L310" s="216"/>
      <c r="M310" s="218"/>
      <c r="N310" s="173"/>
      <c r="O310" s="218"/>
      <c r="P310" s="173"/>
      <c r="Q310" s="182"/>
      <c r="R310" s="182"/>
      <c r="S310" s="218"/>
      <c r="T310" s="218"/>
      <c r="U310" s="194">
        <f t="shared" si="157"/>
        <v>18500</v>
      </c>
      <c r="V310" s="183"/>
      <c r="X310" s="386">
        <f t="shared" si="158"/>
        <v>18500</v>
      </c>
      <c r="Y310" s="387">
        <f t="shared" si="159"/>
        <v>0</v>
      </c>
      <c r="Z310" s="387">
        <f t="shared" si="160"/>
        <v>0</v>
      </c>
    </row>
    <row r="311" spans="1:46" s="161" customFormat="1" ht="15.75" thickBot="1">
      <c r="A311" s="150">
        <f t="shared" si="153"/>
        <v>27</v>
      </c>
      <c r="B311" s="151">
        <f t="shared" si="153"/>
        <v>44404</v>
      </c>
      <c r="C311" s="148">
        <f t="shared" si="154"/>
        <v>0</v>
      </c>
      <c r="D311" s="249"/>
      <c r="E311" s="182"/>
      <c r="F311" s="202">
        <f t="shared" ref="F311:F315" si="161">G311/1500</f>
        <v>7</v>
      </c>
      <c r="G311" s="189">
        <f>'ENTRI PENDAPATAN'!E256</f>
        <v>10500</v>
      </c>
      <c r="H311" s="173"/>
      <c r="I311" s="182"/>
      <c r="J311" s="202">
        <f t="shared" ref="J311:J315" si="162">K311/500</f>
        <v>16</v>
      </c>
      <c r="K311" s="167">
        <f>'ENTRI PENDAPATAN'!G256</f>
        <v>8000</v>
      </c>
      <c r="L311" s="216"/>
      <c r="M311" s="218"/>
      <c r="N311" s="173"/>
      <c r="O311" s="218"/>
      <c r="P311" s="173"/>
      <c r="Q311" s="182"/>
      <c r="R311" s="182"/>
      <c r="S311" s="218"/>
      <c r="T311" s="218"/>
      <c r="U311" s="194">
        <f t="shared" si="157"/>
        <v>18500</v>
      </c>
      <c r="V311" s="183"/>
      <c r="W311" s="385"/>
      <c r="X311" s="386">
        <f t="shared" si="158"/>
        <v>18500</v>
      </c>
      <c r="Y311" s="387">
        <f t="shared" si="159"/>
        <v>0</v>
      </c>
      <c r="Z311" s="387">
        <f t="shared" si="160"/>
        <v>0</v>
      </c>
      <c r="AA311" s="385"/>
      <c r="AB311" s="385"/>
      <c r="AC311" s="385"/>
      <c r="AD311" s="385"/>
      <c r="AE311" s="385"/>
      <c r="AF311" s="385"/>
      <c r="AG311" s="385"/>
      <c r="AH311" s="385"/>
      <c r="AI311" s="385"/>
      <c r="AJ311" s="389"/>
      <c r="AK311" s="389"/>
      <c r="AL311" s="389"/>
      <c r="AM311" s="389"/>
      <c r="AN311" s="389"/>
      <c r="AO311" s="389"/>
      <c r="AP311" s="389"/>
      <c r="AQ311" s="389"/>
      <c r="AR311" s="389"/>
      <c r="AS311" s="389"/>
      <c r="AT311" s="389"/>
    </row>
    <row r="312" spans="1:46" ht="15.75" thickBot="1">
      <c r="A312" s="153">
        <f t="shared" si="153"/>
        <v>28</v>
      </c>
      <c r="B312" s="151">
        <f t="shared" si="153"/>
        <v>44405</v>
      </c>
      <c r="C312" s="148">
        <f t="shared" si="154"/>
        <v>0</v>
      </c>
      <c r="D312" s="249"/>
      <c r="E312" s="182"/>
      <c r="F312" s="202">
        <f t="shared" si="161"/>
        <v>6</v>
      </c>
      <c r="G312" s="189">
        <f>'ENTRI PENDAPATAN'!E257</f>
        <v>9000</v>
      </c>
      <c r="H312" s="173"/>
      <c r="I312" s="182"/>
      <c r="J312" s="202">
        <f t="shared" si="162"/>
        <v>18</v>
      </c>
      <c r="K312" s="167">
        <f>'ENTRI PENDAPATAN'!G257</f>
        <v>9000</v>
      </c>
      <c r="L312" s="216"/>
      <c r="M312" s="218"/>
      <c r="N312" s="173"/>
      <c r="O312" s="218"/>
      <c r="P312" s="173"/>
      <c r="Q312" s="182"/>
      <c r="R312" s="182"/>
      <c r="S312" s="218"/>
      <c r="T312" s="218"/>
      <c r="U312" s="194">
        <f t="shared" si="157"/>
        <v>18000</v>
      </c>
      <c r="V312" s="183"/>
      <c r="X312" s="386">
        <f t="shared" si="158"/>
        <v>18000</v>
      </c>
      <c r="Y312" s="387">
        <f t="shared" si="159"/>
        <v>0</v>
      </c>
      <c r="Z312" s="387">
        <f t="shared" si="160"/>
        <v>0</v>
      </c>
    </row>
    <row r="313" spans="1:46" ht="15.75" thickBot="1">
      <c r="A313" s="150">
        <f t="shared" si="153"/>
        <v>29</v>
      </c>
      <c r="B313" s="151">
        <f t="shared" ref="B313" si="163">B267</f>
        <v>44406</v>
      </c>
      <c r="C313" s="148">
        <f t="shared" si="154"/>
        <v>0</v>
      </c>
      <c r="D313" s="249"/>
      <c r="E313" s="182"/>
      <c r="F313" s="202">
        <f t="shared" si="161"/>
        <v>5</v>
      </c>
      <c r="G313" s="189">
        <f>'ENTRI PENDAPATAN'!E258</f>
        <v>7500</v>
      </c>
      <c r="H313" s="173"/>
      <c r="I313" s="182"/>
      <c r="J313" s="202">
        <f t="shared" si="162"/>
        <v>16</v>
      </c>
      <c r="K313" s="167">
        <f>'ENTRI PENDAPATAN'!G258</f>
        <v>8000</v>
      </c>
      <c r="L313" s="216"/>
      <c r="M313" s="218"/>
      <c r="N313" s="173"/>
      <c r="O313" s="218"/>
      <c r="P313" s="173"/>
      <c r="Q313" s="182"/>
      <c r="R313" s="182"/>
      <c r="S313" s="218"/>
      <c r="T313" s="218"/>
      <c r="U313" s="194">
        <f t="shared" si="157"/>
        <v>15500</v>
      </c>
      <c r="V313" s="183"/>
      <c r="X313" s="386">
        <f t="shared" si="158"/>
        <v>15500</v>
      </c>
      <c r="Y313" s="387">
        <f t="shared" si="159"/>
        <v>0</v>
      </c>
      <c r="Z313" s="387">
        <f t="shared" si="160"/>
        <v>0</v>
      </c>
    </row>
    <row r="314" spans="1:46">
      <c r="A314" s="150">
        <f t="shared" si="153"/>
        <v>30</v>
      </c>
      <c r="B314" s="151">
        <f t="shared" ref="B314:B315" si="164">B268</f>
        <v>44407</v>
      </c>
      <c r="C314" s="148"/>
      <c r="D314" s="249"/>
      <c r="E314" s="182"/>
      <c r="F314" s="202">
        <f t="shared" si="161"/>
        <v>5</v>
      </c>
      <c r="G314" s="189">
        <f>'ENTRI PENDAPATAN'!E259</f>
        <v>7500</v>
      </c>
      <c r="H314" s="173"/>
      <c r="I314" s="182"/>
      <c r="J314" s="202">
        <f t="shared" si="162"/>
        <v>10</v>
      </c>
      <c r="K314" s="167">
        <f>'ENTRI PENDAPATAN'!G259</f>
        <v>5000</v>
      </c>
      <c r="L314" s="216"/>
      <c r="M314" s="218"/>
      <c r="N314" s="173"/>
      <c r="O314" s="218"/>
      <c r="P314" s="173"/>
      <c r="Q314" s="182"/>
      <c r="R314" s="182"/>
      <c r="S314" s="218"/>
      <c r="T314" s="218"/>
      <c r="U314" s="194">
        <f t="shared" si="157"/>
        <v>12500</v>
      </c>
      <c r="V314" s="183"/>
      <c r="X314" s="386">
        <f t="shared" si="158"/>
        <v>12500</v>
      </c>
      <c r="Y314" s="387">
        <f t="shared" si="159"/>
        <v>0</v>
      </c>
      <c r="Z314" s="387">
        <f t="shared" si="160"/>
        <v>0</v>
      </c>
    </row>
    <row r="315" spans="1:46" ht="15.75" thickBot="1">
      <c r="A315" s="292">
        <f t="shared" si="153"/>
        <v>31</v>
      </c>
      <c r="B315" s="293">
        <f t="shared" si="164"/>
        <v>44408</v>
      </c>
      <c r="C315" s="197"/>
      <c r="D315" s="268"/>
      <c r="E315" s="214"/>
      <c r="F315" s="202">
        <f t="shared" si="161"/>
        <v>5</v>
      </c>
      <c r="G315" s="189">
        <f>'ENTRI PENDAPATAN'!E260</f>
        <v>7500</v>
      </c>
      <c r="H315" s="173"/>
      <c r="I315" s="182"/>
      <c r="J315" s="202">
        <f t="shared" si="162"/>
        <v>12</v>
      </c>
      <c r="K315" s="167">
        <f>'ENTRI PENDAPATAN'!G260</f>
        <v>6000</v>
      </c>
      <c r="L315" s="238"/>
      <c r="M315" s="237"/>
      <c r="N315" s="252"/>
      <c r="O315" s="237"/>
      <c r="P315" s="231"/>
      <c r="Q315" s="214"/>
      <c r="R315" s="214"/>
      <c r="S315" s="237"/>
      <c r="T315" s="237"/>
      <c r="U315" s="296">
        <f t="shared" si="157"/>
        <v>13500</v>
      </c>
      <c r="V315" s="183"/>
      <c r="X315" s="386"/>
      <c r="Y315" s="387"/>
      <c r="Z315" s="387"/>
    </row>
    <row r="316" spans="1:46" ht="15.75" thickBot="1">
      <c r="A316" s="408" t="s">
        <v>9</v>
      </c>
      <c r="B316" s="409"/>
      <c r="C316" s="155"/>
      <c r="D316" s="269">
        <f t="shared" ref="D316:U316" si="165">SUM(D285:D315)</f>
        <v>0</v>
      </c>
      <c r="E316" s="270">
        <f t="shared" si="165"/>
        <v>0</v>
      </c>
      <c r="F316" s="297">
        <f t="shared" si="165"/>
        <v>184</v>
      </c>
      <c r="G316" s="270">
        <f t="shared" si="165"/>
        <v>276000</v>
      </c>
      <c r="H316" s="269">
        <f t="shared" si="165"/>
        <v>0</v>
      </c>
      <c r="I316" s="270">
        <f t="shared" si="165"/>
        <v>0</v>
      </c>
      <c r="J316" s="297">
        <f t="shared" si="165"/>
        <v>456</v>
      </c>
      <c r="K316" s="270">
        <f t="shared" si="165"/>
        <v>228000</v>
      </c>
      <c r="L316" s="277">
        <f t="shared" si="165"/>
        <v>0</v>
      </c>
      <c r="M316" s="278">
        <f t="shared" si="165"/>
        <v>0</v>
      </c>
      <c r="N316" s="269">
        <f t="shared" si="165"/>
        <v>0</v>
      </c>
      <c r="O316" s="278">
        <f t="shared" si="165"/>
        <v>0</v>
      </c>
      <c r="P316" s="269">
        <f t="shared" si="165"/>
        <v>0</v>
      </c>
      <c r="Q316" s="270">
        <f t="shared" si="165"/>
        <v>0</v>
      </c>
      <c r="R316" s="270">
        <f t="shared" si="165"/>
        <v>0</v>
      </c>
      <c r="S316" s="278">
        <f t="shared" si="165"/>
        <v>0</v>
      </c>
      <c r="T316" s="278">
        <f t="shared" si="165"/>
        <v>0</v>
      </c>
      <c r="U316" s="282">
        <f t="shared" si="165"/>
        <v>504000</v>
      </c>
      <c r="V316" s="183"/>
      <c r="W316" s="386">
        <f>SUM(U285:U315)</f>
        <v>504000</v>
      </c>
      <c r="X316" s="386">
        <f t="shared" si="158"/>
        <v>504000</v>
      </c>
      <c r="Y316" s="387">
        <f t="shared" si="159"/>
        <v>0</v>
      </c>
      <c r="Z316" s="387">
        <f t="shared" si="160"/>
        <v>0</v>
      </c>
    </row>
    <row r="317" spans="1:46">
      <c r="A317" s="118"/>
      <c r="B317" s="118"/>
      <c r="C317" s="118"/>
      <c r="D317" s="118"/>
      <c r="E317" s="118"/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  <c r="Q317" s="118"/>
      <c r="R317" s="118"/>
      <c r="S317" s="118"/>
      <c r="T317" s="118"/>
      <c r="U317" s="118"/>
      <c r="V317" s="118"/>
    </row>
    <row r="318" spans="1:46" ht="15.75">
      <c r="A318" s="172"/>
      <c r="B318" s="172"/>
      <c r="C318" s="172"/>
      <c r="D318" s="172"/>
      <c r="E318" s="172"/>
      <c r="F318" s="172"/>
      <c r="G318" s="172"/>
      <c r="H318" s="172"/>
      <c r="I318" s="172"/>
      <c r="J318" s="172"/>
      <c r="K318" s="172"/>
      <c r="L318" s="172"/>
      <c r="M318" s="172"/>
      <c r="N318" s="172"/>
      <c r="O318" s="172"/>
      <c r="P318" s="172"/>
      <c r="Q318" s="172"/>
      <c r="R318" s="191" t="s">
        <v>33</v>
      </c>
      <c r="S318" s="191"/>
      <c r="T318" s="191"/>
      <c r="U318" s="172"/>
      <c r="V318" s="118"/>
    </row>
    <row r="319" spans="1:46" ht="15.75">
      <c r="A319" s="172"/>
      <c r="B319" s="172"/>
      <c r="C319" s="172"/>
      <c r="D319" s="172"/>
      <c r="E319" s="172"/>
      <c r="F319" s="172"/>
      <c r="G319" s="172"/>
      <c r="H319" s="172"/>
      <c r="I319" s="172"/>
      <c r="J319" s="172"/>
      <c r="K319" s="172"/>
      <c r="L319" s="172"/>
      <c r="M319" s="172"/>
      <c r="N319" s="172"/>
      <c r="O319" s="172"/>
      <c r="P319" s="172"/>
      <c r="Q319" s="172"/>
      <c r="R319" s="140"/>
      <c r="S319" s="140"/>
      <c r="T319" s="140"/>
      <c r="U319" s="172"/>
      <c r="V319" s="118"/>
    </row>
    <row r="320" spans="1:46">
      <c r="A320" s="118"/>
      <c r="B320" s="118"/>
      <c r="C320" s="118"/>
      <c r="D320" s="118"/>
      <c r="E320" s="118"/>
      <c r="F320" s="118"/>
      <c r="G320" s="118"/>
      <c r="H320" s="118"/>
      <c r="I320" s="118"/>
      <c r="J320" s="118"/>
      <c r="K320" s="118"/>
      <c r="L320" s="118"/>
      <c r="M320" s="118"/>
      <c r="N320" s="118"/>
      <c r="O320" s="118"/>
      <c r="P320" s="118"/>
      <c r="Q320" s="118"/>
      <c r="R320" s="118"/>
      <c r="S320" s="118"/>
      <c r="T320" s="118"/>
      <c r="U320" s="118"/>
      <c r="V320" s="118"/>
    </row>
    <row r="321" spans="1:26">
      <c r="A321" s="118"/>
      <c r="B321" s="118"/>
      <c r="C321" s="118"/>
      <c r="D321" s="118"/>
      <c r="E321" s="118"/>
      <c r="F321" s="118"/>
      <c r="G321" s="118"/>
      <c r="H321" s="118"/>
      <c r="I321" s="118"/>
      <c r="J321" s="118"/>
      <c r="K321" s="118"/>
      <c r="L321" s="118"/>
      <c r="M321" s="118"/>
      <c r="N321" s="118"/>
      <c r="O321" s="118"/>
      <c r="P321" s="118"/>
      <c r="Q321" s="118"/>
      <c r="R321" s="118"/>
      <c r="S321" s="118"/>
      <c r="T321" s="118"/>
      <c r="U321" s="118"/>
      <c r="V321" s="118"/>
    </row>
    <row r="322" spans="1:26">
      <c r="A322" s="118"/>
      <c r="B322" s="118"/>
      <c r="C322" s="118"/>
      <c r="D322" s="118"/>
      <c r="E322" s="118"/>
      <c r="F322" s="118"/>
      <c r="G322" s="118"/>
      <c r="H322" s="118"/>
      <c r="I322" s="118"/>
      <c r="J322" s="118"/>
      <c r="K322" s="118"/>
      <c r="L322" s="118"/>
      <c r="M322" s="118"/>
      <c r="N322" s="118"/>
      <c r="O322" s="118"/>
      <c r="P322" s="118"/>
      <c r="Q322" s="118"/>
      <c r="R322" s="118"/>
      <c r="S322" s="118"/>
      <c r="T322" s="118"/>
      <c r="U322" s="118"/>
      <c r="V322" s="118"/>
    </row>
    <row r="323" spans="1:26">
      <c r="A323" s="118"/>
      <c r="B323" s="118"/>
      <c r="C323" s="118"/>
      <c r="D323" s="118"/>
      <c r="E323" s="118"/>
      <c r="F323" s="118"/>
      <c r="G323" s="118"/>
      <c r="H323" s="118"/>
      <c r="I323" s="118"/>
      <c r="J323" s="118"/>
      <c r="K323" s="118"/>
      <c r="L323" s="118"/>
      <c r="M323" s="118"/>
      <c r="N323" s="118"/>
      <c r="O323" s="118"/>
      <c r="P323" s="118"/>
      <c r="Q323" s="118"/>
      <c r="R323" s="118"/>
      <c r="S323" s="118"/>
      <c r="T323" s="118"/>
      <c r="U323" s="118"/>
      <c r="V323" s="118"/>
    </row>
    <row r="324" spans="1:26" ht="18">
      <c r="A324" s="410" t="s">
        <v>10</v>
      </c>
      <c r="B324" s="410"/>
      <c r="C324" s="410"/>
      <c r="D324" s="410"/>
      <c r="E324" s="410"/>
      <c r="F324" s="410"/>
      <c r="G324" s="410"/>
      <c r="H324" s="410"/>
      <c r="I324" s="410"/>
      <c r="J324" s="410"/>
      <c r="K324" s="410"/>
      <c r="L324" s="410"/>
      <c r="M324" s="410"/>
      <c r="N324" s="410"/>
      <c r="O324" s="410"/>
      <c r="P324" s="410"/>
      <c r="Q324" s="410"/>
      <c r="R324" s="410"/>
      <c r="S324" s="410"/>
      <c r="T324" s="410"/>
      <c r="U324" s="410"/>
      <c r="V324" s="410"/>
    </row>
    <row r="325" spans="1:26" ht="18">
      <c r="A325" s="410" t="s">
        <v>40</v>
      </c>
      <c r="B325" s="410"/>
      <c r="C325" s="410"/>
      <c r="D325" s="410"/>
      <c r="E325" s="410"/>
      <c r="F325" s="410"/>
      <c r="G325" s="410"/>
      <c r="H325" s="410"/>
      <c r="I325" s="410" t="s">
        <v>12</v>
      </c>
      <c r="J325" s="410"/>
      <c r="K325" s="410"/>
      <c r="L325" s="410"/>
      <c r="M325" s="410"/>
      <c r="N325" s="410"/>
      <c r="O325" s="410"/>
      <c r="P325" s="410"/>
      <c r="Q325" s="410"/>
      <c r="R325" s="410"/>
      <c r="S325" s="410"/>
      <c r="T325" s="410"/>
      <c r="U325" s="410"/>
      <c r="V325" s="410"/>
    </row>
    <row r="326" spans="1:26" ht="18">
      <c r="A326" s="438" t="str">
        <f>A280</f>
        <v>BULAN      : JULI 2021</v>
      </c>
      <c r="B326" s="439"/>
      <c r="C326" s="439"/>
      <c r="D326" s="439"/>
      <c r="E326" s="439"/>
      <c r="F326" s="439"/>
      <c r="G326" s="439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  <c r="T326" s="439"/>
      <c r="U326" s="439"/>
      <c r="V326" s="439"/>
    </row>
    <row r="327" spans="1:26">
      <c r="A327" s="172"/>
      <c r="B327" s="172"/>
      <c r="C327" s="172"/>
      <c r="D327" s="172"/>
      <c r="E327" s="200"/>
      <c r="F327" s="146"/>
      <c r="G327" s="200"/>
      <c r="H327" s="200"/>
      <c r="I327" s="200"/>
      <c r="J327" s="146"/>
      <c r="K327" s="200"/>
      <c r="L327" s="200"/>
      <c r="M327" s="200"/>
      <c r="N327" s="146"/>
      <c r="O327" s="200"/>
      <c r="P327" s="200"/>
      <c r="Q327" s="200"/>
      <c r="R327" s="200"/>
      <c r="S327" s="200"/>
      <c r="T327" s="200"/>
      <c r="U327" s="200"/>
      <c r="V327" s="118"/>
    </row>
    <row r="328" spans="1:26">
      <c r="A328" s="447" t="s">
        <v>13</v>
      </c>
      <c r="B328" s="423" t="s">
        <v>14</v>
      </c>
      <c r="C328" s="423" t="s">
        <v>15</v>
      </c>
      <c r="D328" s="425" t="s">
        <v>16</v>
      </c>
      <c r="E328" s="426"/>
      <c r="F328" s="425" t="s">
        <v>17</v>
      </c>
      <c r="G328" s="426"/>
      <c r="H328" s="429" t="s">
        <v>18</v>
      </c>
      <c r="I328" s="430"/>
      <c r="J328" s="425" t="s">
        <v>19</v>
      </c>
      <c r="K328" s="426"/>
      <c r="L328" s="429" t="s">
        <v>20</v>
      </c>
      <c r="M328" s="433"/>
      <c r="N328" s="414" t="s">
        <v>21</v>
      </c>
      <c r="O328" s="415"/>
      <c r="P328" s="415"/>
      <c r="Q328" s="416"/>
      <c r="R328" s="421" t="s">
        <v>22</v>
      </c>
      <c r="S328" s="421" t="s">
        <v>23</v>
      </c>
      <c r="T328" s="421" t="s">
        <v>24</v>
      </c>
      <c r="U328" s="423" t="s">
        <v>9</v>
      </c>
      <c r="V328" s="183"/>
    </row>
    <row r="329" spans="1:26">
      <c r="A329" s="448"/>
      <c r="B329" s="436"/>
      <c r="C329" s="436"/>
      <c r="D329" s="427"/>
      <c r="E329" s="428"/>
      <c r="F329" s="427"/>
      <c r="G329" s="428"/>
      <c r="H329" s="431"/>
      <c r="I329" s="432"/>
      <c r="J329" s="427"/>
      <c r="K329" s="428"/>
      <c r="L329" s="434"/>
      <c r="M329" s="435"/>
      <c r="N329" s="417" t="s">
        <v>25</v>
      </c>
      <c r="O329" s="418"/>
      <c r="P329" s="417" t="s">
        <v>26</v>
      </c>
      <c r="Q329" s="418"/>
      <c r="R329" s="422"/>
      <c r="S329" s="422"/>
      <c r="T329" s="422"/>
      <c r="U329" s="424"/>
      <c r="V329" s="183"/>
    </row>
    <row r="330" spans="1:26">
      <c r="A330" s="449"/>
      <c r="B330" s="437"/>
      <c r="C330" s="437"/>
      <c r="D330" s="165" t="s">
        <v>30</v>
      </c>
      <c r="E330" s="165" t="s">
        <v>31</v>
      </c>
      <c r="F330" s="165" t="s">
        <v>30</v>
      </c>
      <c r="G330" s="165" t="s">
        <v>31</v>
      </c>
      <c r="H330" s="165" t="s">
        <v>30</v>
      </c>
      <c r="I330" s="165" t="s">
        <v>31</v>
      </c>
      <c r="J330" s="165" t="s">
        <v>30</v>
      </c>
      <c r="K330" s="174" t="s">
        <v>31</v>
      </c>
      <c r="L330" s="165" t="s">
        <v>30</v>
      </c>
      <c r="M330" s="165" t="s">
        <v>31</v>
      </c>
      <c r="N330" s="165" t="s">
        <v>30</v>
      </c>
      <c r="O330" s="165" t="s">
        <v>31</v>
      </c>
      <c r="P330" s="165" t="s">
        <v>30</v>
      </c>
      <c r="Q330" s="165" t="s">
        <v>31</v>
      </c>
      <c r="R330" s="165" t="s">
        <v>31</v>
      </c>
      <c r="S330" s="184" t="s">
        <v>31</v>
      </c>
      <c r="T330" s="184" t="s">
        <v>31</v>
      </c>
      <c r="U330" s="185" t="s">
        <v>31</v>
      </c>
      <c r="V330" s="183"/>
      <c r="X330" s="450" t="s">
        <v>27</v>
      </c>
      <c r="Y330" s="450" t="s">
        <v>28</v>
      </c>
      <c r="Z330" s="450" t="s">
        <v>29</v>
      </c>
    </row>
    <row r="331" spans="1:26" ht="15.75" thickBot="1">
      <c r="A331" s="150">
        <f t="shared" ref="A331:B361" si="166">A285</f>
        <v>1</v>
      </c>
      <c r="B331" s="151">
        <f t="shared" si="166"/>
        <v>44378</v>
      </c>
      <c r="C331" s="152">
        <f t="shared" ref="C331:C359" si="167">C294</f>
        <v>0</v>
      </c>
      <c r="D331" s="202">
        <f>E331/2000</f>
        <v>5</v>
      </c>
      <c r="E331" s="167">
        <f>'ENTRI PENDAPATAN'!D267</f>
        <v>10000</v>
      </c>
      <c r="F331" s="283">
        <v>0</v>
      </c>
      <c r="G331" s="181"/>
      <c r="H331" s="283">
        <v>0</v>
      </c>
      <c r="I331" s="181"/>
      <c r="J331" s="283">
        <v>0</v>
      </c>
      <c r="K331" s="181"/>
      <c r="L331" s="181">
        <f>M331/1000</f>
        <v>0</v>
      </c>
      <c r="M331" s="178">
        <f>'ENTRI PENDAPATAN'!J267</f>
        <v>0</v>
      </c>
      <c r="N331" s="202">
        <f>O331/2000</f>
        <v>2</v>
      </c>
      <c r="O331" s="178">
        <f>'ENTRI PENDAPATAN'!H267</f>
        <v>4000</v>
      </c>
      <c r="P331" s="202">
        <f>Q331/3000</f>
        <v>3</v>
      </c>
      <c r="Q331" s="167">
        <f>'ENTRI PENDAPATAN'!I267</f>
        <v>9000</v>
      </c>
      <c r="R331" s="181">
        <f>'ENTRI PENDAPATAN'!L267</f>
        <v>0</v>
      </c>
      <c r="S331" s="181">
        <f>'ENTRI PENDAPATAN'!M267</f>
        <v>0</v>
      </c>
      <c r="T331" s="181">
        <f>'ENTRI PENDAPATAN'!N267</f>
        <v>0</v>
      </c>
      <c r="U331" s="194">
        <f>E331+G331+I331+K331+M331+O331+Q331+R331+S331+T331</f>
        <v>23000</v>
      </c>
      <c r="V331" s="183"/>
      <c r="X331" s="450"/>
      <c r="Y331" s="450" t="s">
        <v>28</v>
      </c>
      <c r="Z331" s="450"/>
    </row>
    <row r="332" spans="1:26" ht="15.75" thickBot="1">
      <c r="A332" s="153">
        <f t="shared" si="166"/>
        <v>2</v>
      </c>
      <c r="B332" s="151">
        <f t="shared" si="166"/>
        <v>44379</v>
      </c>
      <c r="C332" s="148">
        <f t="shared" si="167"/>
        <v>0</v>
      </c>
      <c r="D332" s="202">
        <f t="shared" ref="D332:D356" si="168">E332/2000</f>
        <v>5</v>
      </c>
      <c r="E332" s="167">
        <f>'ENTRI PENDAPATAN'!D268</f>
        <v>10000</v>
      </c>
      <c r="F332" s="283">
        <v>0</v>
      </c>
      <c r="G332" s="182"/>
      <c r="H332" s="283">
        <v>0</v>
      </c>
      <c r="I332" s="182"/>
      <c r="J332" s="283">
        <v>0</v>
      </c>
      <c r="K332" s="182"/>
      <c r="L332" s="181">
        <f t="shared" ref="L332:L356" si="169">M332/1000</f>
        <v>0</v>
      </c>
      <c r="M332" s="178">
        <f>'ENTRI PENDAPATAN'!J268</f>
        <v>0</v>
      </c>
      <c r="N332" s="202">
        <f>O332/2000</f>
        <v>3</v>
      </c>
      <c r="O332" s="178">
        <f>'ENTRI PENDAPATAN'!H268</f>
        <v>6000</v>
      </c>
      <c r="P332" s="202">
        <f t="shared" ref="P332:P356" si="170">Q332/3000</f>
        <v>3</v>
      </c>
      <c r="Q332" s="167">
        <f>'ENTRI PENDAPATAN'!I268</f>
        <v>9000</v>
      </c>
      <c r="R332" s="181">
        <f>'ENTRI PENDAPATAN'!L268</f>
        <v>0</v>
      </c>
      <c r="S332" s="181">
        <f>'ENTRI PENDAPATAN'!M268</f>
        <v>0</v>
      </c>
      <c r="T332" s="181">
        <f>'ENTRI PENDAPATAN'!N268</f>
        <v>0</v>
      </c>
      <c r="U332" s="194">
        <f t="shared" ref="U332:U361" si="171">E332+G332+I332+K332+M332+O332+Q332+R332+S332+T332</f>
        <v>25000</v>
      </c>
      <c r="V332" s="183"/>
      <c r="X332" s="386">
        <f>E331+G331+I331</f>
        <v>10000</v>
      </c>
      <c r="Y332" s="387">
        <f>R332+S332+T332</f>
        <v>0</v>
      </c>
      <c r="Z332" s="387">
        <f>O331+Q331</f>
        <v>13000</v>
      </c>
    </row>
    <row r="333" spans="1:26" ht="15.75" thickBot="1">
      <c r="A333" s="150">
        <f t="shared" si="166"/>
        <v>3</v>
      </c>
      <c r="B333" s="151">
        <f t="shared" si="166"/>
        <v>44380</v>
      </c>
      <c r="C333" s="148">
        <f t="shared" si="167"/>
        <v>0</v>
      </c>
      <c r="D333" s="202">
        <f t="shared" si="168"/>
        <v>4</v>
      </c>
      <c r="E333" s="167">
        <f>'ENTRI PENDAPATAN'!D269</f>
        <v>8000</v>
      </c>
      <c r="F333" s="283">
        <v>0</v>
      </c>
      <c r="G333" s="182"/>
      <c r="H333" s="283">
        <v>0</v>
      </c>
      <c r="I333" s="182"/>
      <c r="J333" s="283">
        <v>0</v>
      </c>
      <c r="K333" s="182"/>
      <c r="L333" s="181">
        <f t="shared" si="169"/>
        <v>0</v>
      </c>
      <c r="M333" s="178">
        <f>'ENTRI PENDAPATAN'!J269</f>
        <v>0</v>
      </c>
      <c r="N333" s="202">
        <f t="shared" ref="N333:N356" si="172">O333/2000</f>
        <v>2</v>
      </c>
      <c r="O333" s="178">
        <f>'ENTRI PENDAPATAN'!H269</f>
        <v>4000</v>
      </c>
      <c r="P333" s="202">
        <f t="shared" si="170"/>
        <v>2</v>
      </c>
      <c r="Q333" s="167">
        <f>'ENTRI PENDAPATAN'!I269</f>
        <v>6000</v>
      </c>
      <c r="R333" s="181">
        <f>'ENTRI PENDAPATAN'!L269</f>
        <v>0</v>
      </c>
      <c r="S333" s="181">
        <f>'ENTRI PENDAPATAN'!M269</f>
        <v>0</v>
      </c>
      <c r="T333" s="181">
        <f>'ENTRI PENDAPATAN'!N269</f>
        <v>0</v>
      </c>
      <c r="U333" s="194">
        <f t="shared" si="171"/>
        <v>18000</v>
      </c>
      <c r="V333" s="183"/>
      <c r="X333" s="386">
        <f t="shared" ref="X333:X360" si="173">E332+G332+I332</f>
        <v>10000</v>
      </c>
      <c r="Y333" s="387">
        <f t="shared" ref="Y333:Y362" si="174">R333+S333+T333</f>
        <v>0</v>
      </c>
      <c r="Z333" s="387">
        <f t="shared" ref="Z333:Z362" si="175">O332+Q332</f>
        <v>15000</v>
      </c>
    </row>
    <row r="334" spans="1:26" ht="15.75" thickBot="1">
      <c r="A334" s="153">
        <f t="shared" si="166"/>
        <v>4</v>
      </c>
      <c r="B334" s="151">
        <f t="shared" si="166"/>
        <v>44381</v>
      </c>
      <c r="C334" s="148">
        <f t="shared" si="167"/>
        <v>0</v>
      </c>
      <c r="D334" s="202">
        <f t="shared" si="168"/>
        <v>5</v>
      </c>
      <c r="E334" s="167">
        <f>'ENTRI PENDAPATAN'!D270</f>
        <v>10000</v>
      </c>
      <c r="F334" s="283">
        <v>0</v>
      </c>
      <c r="G334" s="182"/>
      <c r="H334" s="283">
        <v>0</v>
      </c>
      <c r="I334" s="182"/>
      <c r="J334" s="283">
        <v>0</v>
      </c>
      <c r="K334" s="182"/>
      <c r="L334" s="181">
        <f t="shared" si="169"/>
        <v>0</v>
      </c>
      <c r="M334" s="178">
        <f>'ENTRI PENDAPATAN'!J270</f>
        <v>0</v>
      </c>
      <c r="N334" s="202">
        <f t="shared" si="172"/>
        <v>2</v>
      </c>
      <c r="O334" s="178">
        <f>'ENTRI PENDAPATAN'!H270</f>
        <v>4000</v>
      </c>
      <c r="P334" s="202">
        <f t="shared" si="170"/>
        <v>2</v>
      </c>
      <c r="Q334" s="167">
        <f>'ENTRI PENDAPATAN'!I270</f>
        <v>6000</v>
      </c>
      <c r="R334" s="181">
        <f>'ENTRI PENDAPATAN'!L270</f>
        <v>0</v>
      </c>
      <c r="S334" s="181">
        <f>'ENTRI PENDAPATAN'!M270</f>
        <v>0</v>
      </c>
      <c r="T334" s="181">
        <f>'ENTRI PENDAPATAN'!N270</f>
        <v>0</v>
      </c>
      <c r="U334" s="194">
        <f t="shared" si="171"/>
        <v>20000</v>
      </c>
      <c r="V334" s="183"/>
      <c r="X334" s="386">
        <f t="shared" si="173"/>
        <v>8000</v>
      </c>
      <c r="Y334" s="387">
        <f t="shared" si="174"/>
        <v>0</v>
      </c>
      <c r="Z334" s="387">
        <f t="shared" si="175"/>
        <v>10000</v>
      </c>
    </row>
    <row r="335" spans="1:26" ht="15.75" thickBot="1">
      <c r="A335" s="150">
        <f t="shared" si="166"/>
        <v>5</v>
      </c>
      <c r="B335" s="151">
        <f t="shared" si="166"/>
        <v>44382</v>
      </c>
      <c r="C335" s="148">
        <f t="shared" si="167"/>
        <v>0</v>
      </c>
      <c r="D335" s="202">
        <f t="shared" si="168"/>
        <v>4</v>
      </c>
      <c r="E335" s="167">
        <f>'ENTRI PENDAPATAN'!D271</f>
        <v>8000</v>
      </c>
      <c r="F335" s="283">
        <v>0</v>
      </c>
      <c r="G335" s="182"/>
      <c r="H335" s="283">
        <v>0</v>
      </c>
      <c r="I335" s="182"/>
      <c r="J335" s="283">
        <v>0</v>
      </c>
      <c r="K335" s="182"/>
      <c r="L335" s="181">
        <f t="shared" si="169"/>
        <v>0</v>
      </c>
      <c r="M335" s="178">
        <f>'ENTRI PENDAPATAN'!J271</f>
        <v>0</v>
      </c>
      <c r="N335" s="202">
        <f t="shared" si="172"/>
        <v>2</v>
      </c>
      <c r="O335" s="178">
        <f>'ENTRI PENDAPATAN'!H271</f>
        <v>4000</v>
      </c>
      <c r="P335" s="202">
        <f t="shared" si="170"/>
        <v>3</v>
      </c>
      <c r="Q335" s="167">
        <f>'ENTRI PENDAPATAN'!I271</f>
        <v>9000</v>
      </c>
      <c r="R335" s="181">
        <f>'ENTRI PENDAPATAN'!L271</f>
        <v>0</v>
      </c>
      <c r="S335" s="181">
        <f>'ENTRI PENDAPATAN'!M271</f>
        <v>0</v>
      </c>
      <c r="T335" s="181">
        <f>'ENTRI PENDAPATAN'!N271</f>
        <v>0</v>
      </c>
      <c r="U335" s="194">
        <f t="shared" si="171"/>
        <v>21000</v>
      </c>
      <c r="V335" s="183"/>
      <c r="X335" s="386">
        <f t="shared" si="173"/>
        <v>10000</v>
      </c>
      <c r="Y335" s="387">
        <f t="shared" si="174"/>
        <v>0</v>
      </c>
      <c r="Z335" s="387">
        <f t="shared" si="175"/>
        <v>10000</v>
      </c>
    </row>
    <row r="336" spans="1:26" ht="15.75" thickBot="1">
      <c r="A336" s="153">
        <f t="shared" si="166"/>
        <v>6</v>
      </c>
      <c r="B336" s="151">
        <f t="shared" si="166"/>
        <v>44383</v>
      </c>
      <c r="C336" s="148">
        <f t="shared" si="167"/>
        <v>0</v>
      </c>
      <c r="D336" s="202">
        <f t="shared" si="168"/>
        <v>5</v>
      </c>
      <c r="E336" s="167">
        <f>'ENTRI PENDAPATAN'!D272</f>
        <v>10000</v>
      </c>
      <c r="F336" s="283">
        <v>0</v>
      </c>
      <c r="G336" s="182"/>
      <c r="H336" s="283">
        <v>0</v>
      </c>
      <c r="I336" s="182"/>
      <c r="J336" s="283">
        <v>0</v>
      </c>
      <c r="K336" s="182"/>
      <c r="L336" s="181">
        <f t="shared" si="169"/>
        <v>0</v>
      </c>
      <c r="M336" s="178">
        <f>'ENTRI PENDAPATAN'!J272</f>
        <v>0</v>
      </c>
      <c r="N336" s="202">
        <f t="shared" si="172"/>
        <v>3</v>
      </c>
      <c r="O336" s="178">
        <f>'ENTRI PENDAPATAN'!H272</f>
        <v>6000</v>
      </c>
      <c r="P336" s="202">
        <f t="shared" si="170"/>
        <v>2</v>
      </c>
      <c r="Q336" s="167">
        <f>'ENTRI PENDAPATAN'!I272</f>
        <v>6000</v>
      </c>
      <c r="R336" s="181">
        <f>'ENTRI PENDAPATAN'!L272</f>
        <v>0</v>
      </c>
      <c r="S336" s="181">
        <f>'ENTRI PENDAPATAN'!M272</f>
        <v>0</v>
      </c>
      <c r="T336" s="181">
        <f>'ENTRI PENDAPATAN'!N272</f>
        <v>0</v>
      </c>
      <c r="U336" s="194">
        <f t="shared" si="171"/>
        <v>22000</v>
      </c>
      <c r="V336" s="183"/>
      <c r="X336" s="386">
        <f t="shared" si="173"/>
        <v>8000</v>
      </c>
      <c r="Y336" s="387">
        <f t="shared" si="174"/>
        <v>0</v>
      </c>
      <c r="Z336" s="387">
        <f t="shared" si="175"/>
        <v>13000</v>
      </c>
    </row>
    <row r="337" spans="1:46" ht="15.75" thickBot="1">
      <c r="A337" s="150">
        <f t="shared" si="166"/>
        <v>7</v>
      </c>
      <c r="B337" s="151">
        <f t="shared" si="166"/>
        <v>44384</v>
      </c>
      <c r="C337" s="148">
        <f t="shared" si="167"/>
        <v>0</v>
      </c>
      <c r="D337" s="202">
        <f t="shared" si="168"/>
        <v>5</v>
      </c>
      <c r="E337" s="167">
        <f>'ENTRI PENDAPATAN'!D273</f>
        <v>10000</v>
      </c>
      <c r="F337" s="283">
        <v>0</v>
      </c>
      <c r="G337" s="182"/>
      <c r="H337" s="283">
        <v>0</v>
      </c>
      <c r="I337" s="182"/>
      <c r="J337" s="283">
        <v>0</v>
      </c>
      <c r="K337" s="182"/>
      <c r="L337" s="181">
        <f t="shared" si="169"/>
        <v>0</v>
      </c>
      <c r="M337" s="178">
        <f>'ENTRI PENDAPATAN'!J273</f>
        <v>0</v>
      </c>
      <c r="N337" s="202">
        <f t="shared" si="172"/>
        <v>2</v>
      </c>
      <c r="O337" s="178">
        <f>'ENTRI PENDAPATAN'!H273</f>
        <v>4000</v>
      </c>
      <c r="P337" s="202">
        <f t="shared" si="170"/>
        <v>3</v>
      </c>
      <c r="Q337" s="167">
        <f>'ENTRI PENDAPATAN'!I273</f>
        <v>9000</v>
      </c>
      <c r="R337" s="181">
        <f>'ENTRI PENDAPATAN'!L273</f>
        <v>0</v>
      </c>
      <c r="S337" s="181">
        <f>'ENTRI PENDAPATAN'!M273</f>
        <v>0</v>
      </c>
      <c r="T337" s="181">
        <f>'ENTRI PENDAPATAN'!N273</f>
        <v>0</v>
      </c>
      <c r="U337" s="194">
        <f t="shared" si="171"/>
        <v>23000</v>
      </c>
      <c r="V337" s="183"/>
      <c r="X337" s="386">
        <f t="shared" si="173"/>
        <v>10000</v>
      </c>
      <c r="Y337" s="387">
        <f t="shared" si="174"/>
        <v>0</v>
      </c>
      <c r="Z337" s="387">
        <f t="shared" si="175"/>
        <v>12000</v>
      </c>
    </row>
    <row r="338" spans="1:46" ht="15.75" thickBot="1">
      <c r="A338" s="153">
        <f t="shared" si="166"/>
        <v>8</v>
      </c>
      <c r="B338" s="151">
        <f t="shared" si="166"/>
        <v>44385</v>
      </c>
      <c r="C338" s="148">
        <f t="shared" si="167"/>
        <v>0</v>
      </c>
      <c r="D338" s="202">
        <f t="shared" si="168"/>
        <v>5</v>
      </c>
      <c r="E338" s="167">
        <f>'ENTRI PENDAPATAN'!D274</f>
        <v>10000</v>
      </c>
      <c r="F338" s="283">
        <v>0</v>
      </c>
      <c r="G338" s="182"/>
      <c r="H338" s="283">
        <v>0</v>
      </c>
      <c r="I338" s="182"/>
      <c r="J338" s="283">
        <v>0</v>
      </c>
      <c r="K338" s="182"/>
      <c r="L338" s="181">
        <f t="shared" si="169"/>
        <v>0</v>
      </c>
      <c r="M338" s="178">
        <f>'ENTRI PENDAPATAN'!J274</f>
        <v>0</v>
      </c>
      <c r="N338" s="202">
        <f t="shared" si="172"/>
        <v>2</v>
      </c>
      <c r="O338" s="178">
        <f>'ENTRI PENDAPATAN'!H274</f>
        <v>4000</v>
      </c>
      <c r="P338" s="202">
        <f t="shared" si="170"/>
        <v>3</v>
      </c>
      <c r="Q338" s="167">
        <f>'ENTRI PENDAPATAN'!I274</f>
        <v>9000</v>
      </c>
      <c r="R338" s="181">
        <f>'ENTRI PENDAPATAN'!L274</f>
        <v>0</v>
      </c>
      <c r="S338" s="181">
        <f>'ENTRI PENDAPATAN'!M274</f>
        <v>0</v>
      </c>
      <c r="T338" s="181">
        <f>'ENTRI PENDAPATAN'!N274</f>
        <v>0</v>
      </c>
      <c r="U338" s="194">
        <f t="shared" si="171"/>
        <v>23000</v>
      </c>
      <c r="V338" s="183"/>
      <c r="X338" s="386">
        <f t="shared" si="173"/>
        <v>10000</v>
      </c>
      <c r="Y338" s="387">
        <f t="shared" si="174"/>
        <v>0</v>
      </c>
      <c r="Z338" s="387">
        <f t="shared" si="175"/>
        <v>13000</v>
      </c>
    </row>
    <row r="339" spans="1:46" ht="15.75" thickBot="1">
      <c r="A339" s="150">
        <f t="shared" si="166"/>
        <v>9</v>
      </c>
      <c r="B339" s="151">
        <f t="shared" si="166"/>
        <v>44386</v>
      </c>
      <c r="C339" s="148">
        <f t="shared" si="167"/>
        <v>0</v>
      </c>
      <c r="D339" s="202">
        <f t="shared" si="168"/>
        <v>4</v>
      </c>
      <c r="E339" s="167">
        <f>'ENTRI PENDAPATAN'!D275</f>
        <v>8000</v>
      </c>
      <c r="F339" s="283">
        <v>0</v>
      </c>
      <c r="G339" s="182"/>
      <c r="H339" s="283">
        <v>0</v>
      </c>
      <c r="I339" s="182"/>
      <c r="J339" s="283">
        <v>0</v>
      </c>
      <c r="K339" s="182"/>
      <c r="L339" s="181">
        <f t="shared" si="169"/>
        <v>0</v>
      </c>
      <c r="M339" s="178">
        <f>'ENTRI PENDAPATAN'!J275</f>
        <v>0</v>
      </c>
      <c r="N339" s="202">
        <f t="shared" si="172"/>
        <v>2</v>
      </c>
      <c r="O339" s="178">
        <f>'ENTRI PENDAPATAN'!H275</f>
        <v>4000</v>
      </c>
      <c r="P339" s="202">
        <f t="shared" si="170"/>
        <v>3</v>
      </c>
      <c r="Q339" s="167">
        <f>'ENTRI PENDAPATAN'!I275</f>
        <v>9000</v>
      </c>
      <c r="R339" s="181">
        <f>'ENTRI PENDAPATAN'!L275</f>
        <v>0</v>
      </c>
      <c r="S339" s="181">
        <f>'ENTRI PENDAPATAN'!M275</f>
        <v>0</v>
      </c>
      <c r="T339" s="181">
        <f>'ENTRI PENDAPATAN'!N275</f>
        <v>0</v>
      </c>
      <c r="U339" s="194">
        <f t="shared" si="171"/>
        <v>21000</v>
      </c>
      <c r="V339" s="183"/>
      <c r="X339" s="386">
        <f t="shared" si="173"/>
        <v>10000</v>
      </c>
      <c r="Y339" s="387">
        <f t="shared" si="174"/>
        <v>0</v>
      </c>
      <c r="Z339" s="387">
        <f t="shared" si="175"/>
        <v>13000</v>
      </c>
    </row>
    <row r="340" spans="1:46" ht="15.75" thickBot="1">
      <c r="A340" s="153">
        <f t="shared" si="166"/>
        <v>10</v>
      </c>
      <c r="B340" s="151">
        <f t="shared" si="166"/>
        <v>44387</v>
      </c>
      <c r="C340" s="148">
        <f t="shared" si="167"/>
        <v>0</v>
      </c>
      <c r="D340" s="202">
        <f t="shared" si="168"/>
        <v>4</v>
      </c>
      <c r="E340" s="167">
        <f>'ENTRI PENDAPATAN'!D276</f>
        <v>8000</v>
      </c>
      <c r="F340" s="283">
        <v>0</v>
      </c>
      <c r="G340" s="182"/>
      <c r="H340" s="283">
        <v>0</v>
      </c>
      <c r="I340" s="182"/>
      <c r="J340" s="283">
        <v>0</v>
      </c>
      <c r="K340" s="182"/>
      <c r="L340" s="181">
        <f t="shared" si="169"/>
        <v>0</v>
      </c>
      <c r="M340" s="178">
        <f>'ENTRI PENDAPATAN'!J276</f>
        <v>0</v>
      </c>
      <c r="N340" s="202">
        <f t="shared" si="172"/>
        <v>3</v>
      </c>
      <c r="O340" s="178">
        <f>'ENTRI PENDAPATAN'!H276</f>
        <v>6000</v>
      </c>
      <c r="P340" s="202">
        <f t="shared" si="170"/>
        <v>2</v>
      </c>
      <c r="Q340" s="167">
        <f>'ENTRI PENDAPATAN'!I276</f>
        <v>6000</v>
      </c>
      <c r="R340" s="181">
        <f>'ENTRI PENDAPATAN'!L276</f>
        <v>0</v>
      </c>
      <c r="S340" s="181">
        <f>'ENTRI PENDAPATAN'!M276</f>
        <v>0</v>
      </c>
      <c r="T340" s="181">
        <f>'ENTRI PENDAPATAN'!N276</f>
        <v>0</v>
      </c>
      <c r="U340" s="194">
        <f t="shared" si="171"/>
        <v>20000</v>
      </c>
      <c r="V340" s="183"/>
      <c r="X340" s="386">
        <f t="shared" si="173"/>
        <v>8000</v>
      </c>
      <c r="Y340" s="387">
        <f t="shared" si="174"/>
        <v>0</v>
      </c>
      <c r="Z340" s="387">
        <f t="shared" si="175"/>
        <v>13000</v>
      </c>
    </row>
    <row r="341" spans="1:46" ht="15.75" thickBot="1">
      <c r="A341" s="150">
        <f t="shared" si="166"/>
        <v>11</v>
      </c>
      <c r="B341" s="151">
        <f t="shared" si="166"/>
        <v>44388</v>
      </c>
      <c r="C341" s="148">
        <f t="shared" si="167"/>
        <v>0</v>
      </c>
      <c r="D341" s="202">
        <f t="shared" si="168"/>
        <v>5</v>
      </c>
      <c r="E341" s="167">
        <f>'ENTRI PENDAPATAN'!D277</f>
        <v>10000</v>
      </c>
      <c r="F341" s="283">
        <v>0</v>
      </c>
      <c r="G341" s="182"/>
      <c r="H341" s="283">
        <v>0</v>
      </c>
      <c r="I341" s="182"/>
      <c r="J341" s="283">
        <v>0</v>
      </c>
      <c r="K341" s="182"/>
      <c r="L341" s="181">
        <f t="shared" si="169"/>
        <v>0</v>
      </c>
      <c r="M341" s="178">
        <f>'ENTRI PENDAPATAN'!J277</f>
        <v>0</v>
      </c>
      <c r="N341" s="202">
        <f t="shared" si="172"/>
        <v>2</v>
      </c>
      <c r="O341" s="178">
        <f>'ENTRI PENDAPATAN'!H277</f>
        <v>4000</v>
      </c>
      <c r="P341" s="202">
        <f t="shared" si="170"/>
        <v>3</v>
      </c>
      <c r="Q341" s="167">
        <f>'ENTRI PENDAPATAN'!I277</f>
        <v>9000</v>
      </c>
      <c r="R341" s="181">
        <f>'ENTRI PENDAPATAN'!L277</f>
        <v>0</v>
      </c>
      <c r="S341" s="181">
        <f>'ENTRI PENDAPATAN'!M277</f>
        <v>0</v>
      </c>
      <c r="T341" s="181">
        <f>'ENTRI PENDAPATAN'!N277</f>
        <v>0</v>
      </c>
      <c r="U341" s="194">
        <f t="shared" si="171"/>
        <v>23000</v>
      </c>
      <c r="V341" s="183"/>
      <c r="X341" s="386">
        <f t="shared" si="173"/>
        <v>8000</v>
      </c>
      <c r="Y341" s="387">
        <f t="shared" si="174"/>
        <v>0</v>
      </c>
      <c r="Z341" s="387">
        <f t="shared" si="175"/>
        <v>12000</v>
      </c>
    </row>
    <row r="342" spans="1:46" s="141" customFormat="1" ht="15.75" thickBot="1">
      <c r="A342" s="158">
        <f t="shared" si="166"/>
        <v>12</v>
      </c>
      <c r="B342" s="195">
        <f t="shared" si="166"/>
        <v>44389</v>
      </c>
      <c r="C342" s="159">
        <f t="shared" si="167"/>
        <v>0</v>
      </c>
      <c r="D342" s="284">
        <f t="shared" si="168"/>
        <v>4</v>
      </c>
      <c r="E342" s="167">
        <f>'ENTRI PENDAPATAN'!D278</f>
        <v>8000</v>
      </c>
      <c r="F342" s="285">
        <v>0</v>
      </c>
      <c r="G342" s="213"/>
      <c r="H342" s="285">
        <v>0</v>
      </c>
      <c r="I342" s="213"/>
      <c r="J342" s="285">
        <v>0</v>
      </c>
      <c r="K342" s="213"/>
      <c r="L342" s="256">
        <f t="shared" si="169"/>
        <v>0</v>
      </c>
      <c r="M342" s="178">
        <f>'ENTRI PENDAPATAN'!J278</f>
        <v>0</v>
      </c>
      <c r="N342" s="284">
        <f t="shared" si="172"/>
        <v>2</v>
      </c>
      <c r="O342" s="178">
        <f>'ENTRI PENDAPATAN'!H278</f>
        <v>4000</v>
      </c>
      <c r="P342" s="284">
        <f t="shared" si="170"/>
        <v>3</v>
      </c>
      <c r="Q342" s="167">
        <f>'ENTRI PENDAPATAN'!I278</f>
        <v>9000</v>
      </c>
      <c r="R342" s="181">
        <f>'ENTRI PENDAPATAN'!L278</f>
        <v>0</v>
      </c>
      <c r="S342" s="181">
        <f>'ENTRI PENDAPATAN'!M278</f>
        <v>0</v>
      </c>
      <c r="T342" s="181">
        <f>'ENTRI PENDAPATAN'!N278</f>
        <v>0</v>
      </c>
      <c r="U342" s="194">
        <f t="shared" si="171"/>
        <v>21000</v>
      </c>
      <c r="V342" s="224"/>
      <c r="W342" s="385"/>
      <c r="X342" s="386">
        <f t="shared" si="173"/>
        <v>10000</v>
      </c>
      <c r="Y342" s="387">
        <f t="shared" si="174"/>
        <v>0</v>
      </c>
      <c r="Z342" s="387">
        <f t="shared" si="175"/>
        <v>13000</v>
      </c>
      <c r="AA342" s="385"/>
      <c r="AB342" s="385"/>
      <c r="AC342" s="385"/>
      <c r="AD342" s="385"/>
      <c r="AE342" s="385"/>
      <c r="AF342" s="385"/>
      <c r="AG342" s="385"/>
      <c r="AH342" s="385"/>
      <c r="AI342" s="385"/>
      <c r="AJ342" s="388"/>
      <c r="AK342" s="388"/>
      <c r="AL342" s="388"/>
      <c r="AM342" s="388"/>
      <c r="AN342" s="388"/>
      <c r="AO342" s="388"/>
      <c r="AP342" s="388"/>
      <c r="AQ342" s="388"/>
      <c r="AR342" s="388"/>
      <c r="AS342" s="388"/>
      <c r="AT342" s="388"/>
    </row>
    <row r="343" spans="1:46" ht="15.75" thickBot="1">
      <c r="A343" s="150">
        <f t="shared" si="166"/>
        <v>13</v>
      </c>
      <c r="B343" s="151">
        <f t="shared" si="166"/>
        <v>44390</v>
      </c>
      <c r="C343" s="148">
        <f t="shared" si="167"/>
        <v>0</v>
      </c>
      <c r="D343" s="202">
        <f t="shared" si="168"/>
        <v>5</v>
      </c>
      <c r="E343" s="167">
        <f>'ENTRI PENDAPATAN'!D279</f>
        <v>10000</v>
      </c>
      <c r="F343" s="283">
        <v>0</v>
      </c>
      <c r="G343" s="182"/>
      <c r="H343" s="283">
        <v>0</v>
      </c>
      <c r="I343" s="182"/>
      <c r="J343" s="283">
        <v>0</v>
      </c>
      <c r="K343" s="182"/>
      <c r="L343" s="181">
        <f t="shared" si="169"/>
        <v>0</v>
      </c>
      <c r="M343" s="178">
        <f>'ENTRI PENDAPATAN'!J279</f>
        <v>0</v>
      </c>
      <c r="N343" s="202">
        <f t="shared" si="172"/>
        <v>3</v>
      </c>
      <c r="O343" s="178">
        <f>'ENTRI PENDAPATAN'!H279</f>
        <v>6000</v>
      </c>
      <c r="P343" s="202">
        <f t="shared" si="170"/>
        <v>2</v>
      </c>
      <c r="Q343" s="167">
        <f>'ENTRI PENDAPATAN'!I279</f>
        <v>6000</v>
      </c>
      <c r="R343" s="181">
        <f>'ENTRI PENDAPATAN'!L279</f>
        <v>0</v>
      </c>
      <c r="S343" s="181">
        <f>'ENTRI PENDAPATAN'!M279</f>
        <v>0</v>
      </c>
      <c r="T343" s="181">
        <f>'ENTRI PENDAPATAN'!N279</f>
        <v>0</v>
      </c>
      <c r="U343" s="194">
        <f t="shared" si="171"/>
        <v>22000</v>
      </c>
      <c r="V343" s="183"/>
      <c r="X343" s="386">
        <f t="shared" si="173"/>
        <v>8000</v>
      </c>
      <c r="Y343" s="387">
        <f t="shared" si="174"/>
        <v>0</v>
      </c>
      <c r="Z343" s="387">
        <f t="shared" si="175"/>
        <v>13000</v>
      </c>
    </row>
    <row r="344" spans="1:46" ht="15.75" thickBot="1">
      <c r="A344" s="153">
        <f t="shared" si="166"/>
        <v>14</v>
      </c>
      <c r="B344" s="151">
        <f t="shared" si="166"/>
        <v>44391</v>
      </c>
      <c r="C344" s="148">
        <f t="shared" si="167"/>
        <v>0</v>
      </c>
      <c r="D344" s="202">
        <f t="shared" si="168"/>
        <v>5</v>
      </c>
      <c r="E344" s="167">
        <f>'ENTRI PENDAPATAN'!D280</f>
        <v>10000</v>
      </c>
      <c r="F344" s="283">
        <v>0</v>
      </c>
      <c r="G344" s="182"/>
      <c r="H344" s="283">
        <v>0</v>
      </c>
      <c r="I344" s="182"/>
      <c r="J344" s="283">
        <v>0</v>
      </c>
      <c r="K344" s="182"/>
      <c r="L344" s="181">
        <f t="shared" si="169"/>
        <v>0</v>
      </c>
      <c r="M344" s="178">
        <f>'ENTRI PENDAPATAN'!J280</f>
        <v>0</v>
      </c>
      <c r="N344" s="202">
        <f t="shared" si="172"/>
        <v>2</v>
      </c>
      <c r="O344" s="178">
        <f>'ENTRI PENDAPATAN'!H280</f>
        <v>4000</v>
      </c>
      <c r="P344" s="202">
        <f t="shared" si="170"/>
        <v>3</v>
      </c>
      <c r="Q344" s="167">
        <f>'ENTRI PENDAPATAN'!I280</f>
        <v>9000</v>
      </c>
      <c r="R344" s="181">
        <f>'ENTRI PENDAPATAN'!L280</f>
        <v>0</v>
      </c>
      <c r="S344" s="181">
        <f>'ENTRI PENDAPATAN'!M280</f>
        <v>0</v>
      </c>
      <c r="T344" s="181">
        <f>'ENTRI PENDAPATAN'!N280</f>
        <v>0</v>
      </c>
      <c r="U344" s="194">
        <f t="shared" si="171"/>
        <v>23000</v>
      </c>
      <c r="V344" s="183"/>
      <c r="X344" s="386">
        <f t="shared" si="173"/>
        <v>10000</v>
      </c>
      <c r="Y344" s="387">
        <f t="shared" si="174"/>
        <v>0</v>
      </c>
      <c r="Z344" s="387">
        <f t="shared" si="175"/>
        <v>12000</v>
      </c>
    </row>
    <row r="345" spans="1:46" ht="15.75" thickBot="1">
      <c r="A345" s="150">
        <f t="shared" si="166"/>
        <v>15</v>
      </c>
      <c r="B345" s="151">
        <f t="shared" si="166"/>
        <v>44392</v>
      </c>
      <c r="C345" s="148">
        <f t="shared" si="167"/>
        <v>0</v>
      </c>
      <c r="D345" s="202">
        <f t="shared" si="168"/>
        <v>5</v>
      </c>
      <c r="E345" s="167">
        <f>'ENTRI PENDAPATAN'!D281</f>
        <v>10000</v>
      </c>
      <c r="F345" s="283">
        <v>0</v>
      </c>
      <c r="G345" s="182"/>
      <c r="H345" s="283">
        <v>0</v>
      </c>
      <c r="I345" s="182"/>
      <c r="J345" s="283">
        <v>0</v>
      </c>
      <c r="K345" s="182"/>
      <c r="L345" s="181">
        <f t="shared" si="169"/>
        <v>0</v>
      </c>
      <c r="M345" s="178">
        <f>'ENTRI PENDAPATAN'!J281</f>
        <v>0</v>
      </c>
      <c r="N345" s="202">
        <f t="shared" si="172"/>
        <v>3</v>
      </c>
      <c r="O345" s="178">
        <f>'ENTRI PENDAPATAN'!H281</f>
        <v>6000</v>
      </c>
      <c r="P345" s="202">
        <f t="shared" si="170"/>
        <v>3</v>
      </c>
      <c r="Q345" s="167">
        <f>'ENTRI PENDAPATAN'!I281</f>
        <v>9000</v>
      </c>
      <c r="R345" s="181">
        <f>'ENTRI PENDAPATAN'!L281</f>
        <v>0</v>
      </c>
      <c r="S345" s="181">
        <f>'ENTRI PENDAPATAN'!M281</f>
        <v>0</v>
      </c>
      <c r="T345" s="181">
        <f>'ENTRI PENDAPATAN'!N281</f>
        <v>0</v>
      </c>
      <c r="U345" s="194">
        <f t="shared" si="171"/>
        <v>25000</v>
      </c>
      <c r="V345" s="183"/>
      <c r="X345" s="386">
        <f t="shared" si="173"/>
        <v>10000</v>
      </c>
      <c r="Y345" s="387">
        <f t="shared" si="174"/>
        <v>0</v>
      </c>
      <c r="Z345" s="387">
        <f t="shared" si="175"/>
        <v>13000</v>
      </c>
    </row>
    <row r="346" spans="1:46" ht="15.75" thickBot="1">
      <c r="A346" s="153">
        <f t="shared" si="166"/>
        <v>16</v>
      </c>
      <c r="B346" s="151">
        <f t="shared" si="166"/>
        <v>44393</v>
      </c>
      <c r="C346" s="148">
        <f t="shared" si="167"/>
        <v>0</v>
      </c>
      <c r="D346" s="202">
        <f t="shared" si="168"/>
        <v>4</v>
      </c>
      <c r="E346" s="167">
        <f>'ENTRI PENDAPATAN'!D282</f>
        <v>8000</v>
      </c>
      <c r="F346" s="283">
        <v>0</v>
      </c>
      <c r="G346" s="182"/>
      <c r="H346" s="283">
        <v>0</v>
      </c>
      <c r="I346" s="182"/>
      <c r="J346" s="283">
        <v>0</v>
      </c>
      <c r="K346" s="182"/>
      <c r="L346" s="181">
        <f t="shared" si="169"/>
        <v>0</v>
      </c>
      <c r="M346" s="178">
        <f>'ENTRI PENDAPATAN'!J282</f>
        <v>0</v>
      </c>
      <c r="N346" s="202">
        <f t="shared" si="172"/>
        <v>2</v>
      </c>
      <c r="O346" s="178">
        <f>'ENTRI PENDAPATAN'!H282</f>
        <v>4000</v>
      </c>
      <c r="P346" s="202">
        <f t="shared" si="170"/>
        <v>3</v>
      </c>
      <c r="Q346" s="167">
        <f>'ENTRI PENDAPATAN'!I282</f>
        <v>9000</v>
      </c>
      <c r="R346" s="181">
        <f>'ENTRI PENDAPATAN'!L282</f>
        <v>0</v>
      </c>
      <c r="S346" s="181">
        <f>'ENTRI PENDAPATAN'!M282</f>
        <v>0</v>
      </c>
      <c r="T346" s="181">
        <f>'ENTRI PENDAPATAN'!N282</f>
        <v>0</v>
      </c>
      <c r="U346" s="194">
        <f t="shared" si="171"/>
        <v>21000</v>
      </c>
      <c r="V346" s="183"/>
      <c r="X346" s="386">
        <f t="shared" si="173"/>
        <v>10000</v>
      </c>
      <c r="Y346" s="387">
        <f t="shared" si="174"/>
        <v>0</v>
      </c>
      <c r="Z346" s="387">
        <f t="shared" si="175"/>
        <v>15000</v>
      </c>
    </row>
    <row r="347" spans="1:46" ht="15.75" thickBot="1">
      <c r="A347" s="150">
        <f t="shared" si="166"/>
        <v>17</v>
      </c>
      <c r="B347" s="151">
        <f t="shared" si="166"/>
        <v>44394</v>
      </c>
      <c r="C347" s="148">
        <f t="shared" si="167"/>
        <v>0</v>
      </c>
      <c r="D347" s="202">
        <f t="shared" si="168"/>
        <v>4</v>
      </c>
      <c r="E347" s="167">
        <f>'ENTRI PENDAPATAN'!D283</f>
        <v>8000</v>
      </c>
      <c r="F347" s="283">
        <v>0</v>
      </c>
      <c r="G347" s="182"/>
      <c r="H347" s="283">
        <v>0</v>
      </c>
      <c r="I347" s="182"/>
      <c r="J347" s="283">
        <v>0</v>
      </c>
      <c r="K347" s="182"/>
      <c r="L347" s="181">
        <f t="shared" si="169"/>
        <v>0</v>
      </c>
      <c r="M347" s="178">
        <f>'ENTRI PENDAPATAN'!J283</f>
        <v>0</v>
      </c>
      <c r="N347" s="202">
        <f t="shared" si="172"/>
        <v>3</v>
      </c>
      <c r="O347" s="178">
        <f>'ENTRI PENDAPATAN'!H283</f>
        <v>6000</v>
      </c>
      <c r="P347" s="202">
        <f t="shared" si="170"/>
        <v>2</v>
      </c>
      <c r="Q347" s="167">
        <f>'ENTRI PENDAPATAN'!I283</f>
        <v>6000</v>
      </c>
      <c r="R347" s="181">
        <f>'ENTRI PENDAPATAN'!L283</f>
        <v>0</v>
      </c>
      <c r="S347" s="181">
        <f>'ENTRI PENDAPATAN'!M283</f>
        <v>0</v>
      </c>
      <c r="T347" s="181">
        <f>'ENTRI PENDAPATAN'!N283</f>
        <v>0</v>
      </c>
      <c r="U347" s="194">
        <f t="shared" si="171"/>
        <v>20000</v>
      </c>
      <c r="V347" s="183"/>
      <c r="X347" s="386">
        <f t="shared" si="173"/>
        <v>8000</v>
      </c>
      <c r="Y347" s="387">
        <f t="shared" si="174"/>
        <v>0</v>
      </c>
      <c r="Z347" s="387">
        <f t="shared" si="175"/>
        <v>13000</v>
      </c>
    </row>
    <row r="348" spans="1:46" ht="15.75" thickBot="1">
      <c r="A348" s="153">
        <f t="shared" si="166"/>
        <v>18</v>
      </c>
      <c r="B348" s="151">
        <f t="shared" si="166"/>
        <v>44395</v>
      </c>
      <c r="C348" s="148">
        <f t="shared" si="167"/>
        <v>0</v>
      </c>
      <c r="D348" s="202">
        <f t="shared" si="168"/>
        <v>4</v>
      </c>
      <c r="E348" s="167">
        <f>'ENTRI PENDAPATAN'!D284</f>
        <v>8000</v>
      </c>
      <c r="F348" s="283">
        <v>0</v>
      </c>
      <c r="G348" s="182"/>
      <c r="H348" s="283">
        <v>0</v>
      </c>
      <c r="I348" s="182"/>
      <c r="J348" s="283">
        <v>0</v>
      </c>
      <c r="K348" s="182"/>
      <c r="L348" s="181">
        <f t="shared" si="169"/>
        <v>0</v>
      </c>
      <c r="M348" s="178">
        <f>'ENTRI PENDAPATAN'!J284</f>
        <v>0</v>
      </c>
      <c r="N348" s="202">
        <f t="shared" si="172"/>
        <v>2</v>
      </c>
      <c r="O348" s="178">
        <f>'ENTRI PENDAPATAN'!H284</f>
        <v>4000</v>
      </c>
      <c r="P348" s="202">
        <f t="shared" si="170"/>
        <v>3</v>
      </c>
      <c r="Q348" s="167">
        <f>'ENTRI PENDAPATAN'!I284</f>
        <v>9000</v>
      </c>
      <c r="R348" s="181">
        <f>'ENTRI PENDAPATAN'!L284</f>
        <v>0</v>
      </c>
      <c r="S348" s="181">
        <f>'ENTRI PENDAPATAN'!M284</f>
        <v>0</v>
      </c>
      <c r="T348" s="181">
        <f>'ENTRI PENDAPATAN'!N284</f>
        <v>0</v>
      </c>
      <c r="U348" s="194">
        <f t="shared" si="171"/>
        <v>21000</v>
      </c>
      <c r="V348" s="183"/>
      <c r="X348" s="386">
        <f t="shared" si="173"/>
        <v>8000</v>
      </c>
      <c r="Y348" s="387">
        <f t="shared" si="174"/>
        <v>0</v>
      </c>
      <c r="Z348" s="387">
        <f t="shared" si="175"/>
        <v>12000</v>
      </c>
    </row>
    <row r="349" spans="1:46" ht="15.75" thickBot="1">
      <c r="A349" s="150">
        <f t="shared" si="166"/>
        <v>19</v>
      </c>
      <c r="B349" s="151">
        <f t="shared" si="166"/>
        <v>44396</v>
      </c>
      <c r="C349" s="148">
        <f t="shared" si="167"/>
        <v>0</v>
      </c>
      <c r="D349" s="202">
        <f t="shared" si="168"/>
        <v>5</v>
      </c>
      <c r="E349" s="167">
        <f>'ENTRI PENDAPATAN'!D285</f>
        <v>10000</v>
      </c>
      <c r="F349" s="283">
        <v>0</v>
      </c>
      <c r="G349" s="182"/>
      <c r="H349" s="283">
        <v>0</v>
      </c>
      <c r="I349" s="182"/>
      <c r="J349" s="283">
        <v>0</v>
      </c>
      <c r="K349" s="182"/>
      <c r="L349" s="181">
        <f t="shared" si="169"/>
        <v>0</v>
      </c>
      <c r="M349" s="178">
        <f>'ENTRI PENDAPATAN'!J285</f>
        <v>0</v>
      </c>
      <c r="N349" s="202">
        <f t="shared" si="172"/>
        <v>2</v>
      </c>
      <c r="O349" s="178">
        <f>'ENTRI PENDAPATAN'!H285</f>
        <v>4000</v>
      </c>
      <c r="P349" s="202">
        <f t="shared" si="170"/>
        <v>3</v>
      </c>
      <c r="Q349" s="167">
        <f>'ENTRI PENDAPATAN'!I285</f>
        <v>9000</v>
      </c>
      <c r="R349" s="181">
        <f>'ENTRI PENDAPATAN'!L285</f>
        <v>0</v>
      </c>
      <c r="S349" s="181">
        <f>'ENTRI PENDAPATAN'!M285</f>
        <v>0</v>
      </c>
      <c r="T349" s="181">
        <f>'ENTRI PENDAPATAN'!N285</f>
        <v>0</v>
      </c>
      <c r="U349" s="194">
        <f t="shared" si="171"/>
        <v>23000</v>
      </c>
      <c r="V349" s="183"/>
      <c r="X349" s="386">
        <f t="shared" si="173"/>
        <v>8000</v>
      </c>
      <c r="Y349" s="387">
        <f t="shared" si="174"/>
        <v>0</v>
      </c>
      <c r="Z349" s="387">
        <f t="shared" si="175"/>
        <v>13000</v>
      </c>
    </row>
    <row r="350" spans="1:46">
      <c r="A350" s="204">
        <f t="shared" si="166"/>
        <v>20</v>
      </c>
      <c r="B350" s="151">
        <f t="shared" si="166"/>
        <v>44397</v>
      </c>
      <c r="C350" s="149">
        <f t="shared" si="167"/>
        <v>0</v>
      </c>
      <c r="D350" s="202">
        <f t="shared" si="168"/>
        <v>5</v>
      </c>
      <c r="E350" s="167">
        <f>'ENTRI PENDAPATAN'!D286</f>
        <v>10000</v>
      </c>
      <c r="F350" s="286">
        <v>0</v>
      </c>
      <c r="G350" s="227"/>
      <c r="H350" s="286">
        <v>0</v>
      </c>
      <c r="I350" s="227"/>
      <c r="J350" s="286">
        <v>0</v>
      </c>
      <c r="K350" s="227"/>
      <c r="L350" s="288" t="s">
        <v>41</v>
      </c>
      <c r="M350" s="178">
        <f>'ENTRI PENDAPATAN'!J286</f>
        <v>0</v>
      </c>
      <c r="N350" s="202">
        <f t="shared" si="172"/>
        <v>3</v>
      </c>
      <c r="O350" s="178">
        <f>'ENTRI PENDAPATAN'!H286</f>
        <v>6000</v>
      </c>
      <c r="P350" s="202">
        <f t="shared" si="170"/>
        <v>2</v>
      </c>
      <c r="Q350" s="167">
        <f>'ENTRI PENDAPATAN'!I286</f>
        <v>6000</v>
      </c>
      <c r="R350" s="181">
        <f>'ENTRI PENDAPATAN'!L286</f>
        <v>0</v>
      </c>
      <c r="S350" s="181">
        <f>'ENTRI PENDAPATAN'!M286</f>
        <v>0</v>
      </c>
      <c r="T350" s="181">
        <f>'ENTRI PENDAPATAN'!N286</f>
        <v>0</v>
      </c>
      <c r="U350" s="194">
        <f t="shared" si="171"/>
        <v>22000</v>
      </c>
      <c r="V350" s="183"/>
      <c r="X350" s="386">
        <f t="shared" si="173"/>
        <v>10000</v>
      </c>
      <c r="Y350" s="387">
        <f t="shared" si="174"/>
        <v>0</v>
      </c>
      <c r="Z350" s="387">
        <f t="shared" si="175"/>
        <v>13000</v>
      </c>
    </row>
    <row r="351" spans="1:46" ht="15.75" thickBot="1">
      <c r="A351" s="209">
        <f t="shared" si="166"/>
        <v>21</v>
      </c>
      <c r="B351" s="151">
        <f t="shared" si="166"/>
        <v>44398</v>
      </c>
      <c r="C351" s="142">
        <f t="shared" si="167"/>
        <v>0</v>
      </c>
      <c r="D351" s="202">
        <f t="shared" si="168"/>
        <v>4</v>
      </c>
      <c r="E351" s="167">
        <f>'ENTRI PENDAPATAN'!D287</f>
        <v>8000</v>
      </c>
      <c r="F351" s="143">
        <v>0</v>
      </c>
      <c r="G351" s="229"/>
      <c r="H351" s="143">
        <v>0</v>
      </c>
      <c r="I351" s="229"/>
      <c r="J351" s="143">
        <v>0</v>
      </c>
      <c r="K351" s="229"/>
      <c r="L351" s="229">
        <f t="shared" si="169"/>
        <v>0</v>
      </c>
      <c r="M351" s="178">
        <f>'ENTRI PENDAPATAN'!J287</f>
        <v>0</v>
      </c>
      <c r="N351" s="202">
        <f t="shared" si="172"/>
        <v>3</v>
      </c>
      <c r="O351" s="178">
        <f>'ENTRI PENDAPATAN'!H287</f>
        <v>6000</v>
      </c>
      <c r="P351" s="202">
        <f t="shared" si="170"/>
        <v>2</v>
      </c>
      <c r="Q351" s="167">
        <f>'ENTRI PENDAPATAN'!I287</f>
        <v>6000</v>
      </c>
      <c r="R351" s="181">
        <f>'ENTRI PENDAPATAN'!L287</f>
        <v>0</v>
      </c>
      <c r="S351" s="181">
        <f>'ENTRI PENDAPATAN'!M287</f>
        <v>0</v>
      </c>
      <c r="T351" s="181">
        <f>'ENTRI PENDAPATAN'!N287</f>
        <v>0</v>
      </c>
      <c r="U351" s="194">
        <f t="shared" si="171"/>
        <v>20000</v>
      </c>
      <c r="V351" s="183"/>
      <c r="X351" s="386">
        <f t="shared" si="173"/>
        <v>10000</v>
      </c>
      <c r="Y351" s="387">
        <f t="shared" si="174"/>
        <v>0</v>
      </c>
      <c r="Z351" s="387">
        <f t="shared" si="175"/>
        <v>12000</v>
      </c>
    </row>
    <row r="352" spans="1:46" ht="15.75" thickBot="1">
      <c r="A352" s="153">
        <f t="shared" si="166"/>
        <v>22</v>
      </c>
      <c r="B352" s="151">
        <f t="shared" si="166"/>
        <v>44399</v>
      </c>
      <c r="C352" s="148">
        <f t="shared" si="167"/>
        <v>0</v>
      </c>
      <c r="D352" s="202">
        <f t="shared" si="168"/>
        <v>5</v>
      </c>
      <c r="E352" s="167">
        <f>'ENTRI PENDAPATAN'!D288</f>
        <v>10000</v>
      </c>
      <c r="F352" s="283">
        <v>0</v>
      </c>
      <c r="G352" s="182"/>
      <c r="H352" s="283">
        <v>0</v>
      </c>
      <c r="I352" s="182"/>
      <c r="J352" s="283">
        <v>0</v>
      </c>
      <c r="K352" s="182"/>
      <c r="L352" s="181">
        <f t="shared" si="169"/>
        <v>0</v>
      </c>
      <c r="M352" s="178">
        <f>'ENTRI PENDAPATAN'!J288</f>
        <v>0</v>
      </c>
      <c r="N352" s="202">
        <f t="shared" si="172"/>
        <v>2</v>
      </c>
      <c r="O352" s="178">
        <f>'ENTRI PENDAPATAN'!H288</f>
        <v>4000</v>
      </c>
      <c r="P352" s="202">
        <f t="shared" si="170"/>
        <v>3</v>
      </c>
      <c r="Q352" s="167">
        <f>'ENTRI PENDAPATAN'!I288</f>
        <v>9000</v>
      </c>
      <c r="R352" s="181">
        <f>'ENTRI PENDAPATAN'!L288</f>
        <v>0</v>
      </c>
      <c r="S352" s="181">
        <f>'ENTRI PENDAPATAN'!M288</f>
        <v>0</v>
      </c>
      <c r="T352" s="181">
        <f>'ENTRI PENDAPATAN'!N288</f>
        <v>0</v>
      </c>
      <c r="U352" s="194">
        <f t="shared" si="171"/>
        <v>23000</v>
      </c>
      <c r="V352" s="183"/>
      <c r="X352" s="386">
        <f t="shared" si="173"/>
        <v>8000</v>
      </c>
      <c r="Y352" s="387">
        <f t="shared" si="174"/>
        <v>0</v>
      </c>
      <c r="Z352" s="387">
        <f t="shared" si="175"/>
        <v>12000</v>
      </c>
    </row>
    <row r="353" spans="1:46" ht="15.75" thickBot="1">
      <c r="A353" s="150">
        <f t="shared" si="166"/>
        <v>23</v>
      </c>
      <c r="B353" s="151">
        <f t="shared" si="166"/>
        <v>44400</v>
      </c>
      <c r="C353" s="148">
        <f t="shared" si="167"/>
        <v>0</v>
      </c>
      <c r="D353" s="202">
        <f t="shared" si="168"/>
        <v>4</v>
      </c>
      <c r="E353" s="167">
        <f>'ENTRI PENDAPATAN'!D289</f>
        <v>8000</v>
      </c>
      <c r="F353" s="283">
        <v>0</v>
      </c>
      <c r="G353" s="182"/>
      <c r="H353" s="283">
        <v>0</v>
      </c>
      <c r="I353" s="182"/>
      <c r="J353" s="283">
        <v>0</v>
      </c>
      <c r="K353" s="182"/>
      <c r="L353" s="181">
        <f t="shared" si="169"/>
        <v>0</v>
      </c>
      <c r="M353" s="178">
        <f>'ENTRI PENDAPATAN'!J289</f>
        <v>0</v>
      </c>
      <c r="N353" s="202">
        <f t="shared" si="172"/>
        <v>2</v>
      </c>
      <c r="O353" s="178">
        <f>'ENTRI PENDAPATAN'!H289</f>
        <v>4000</v>
      </c>
      <c r="P353" s="202">
        <f t="shared" si="170"/>
        <v>3</v>
      </c>
      <c r="Q353" s="167">
        <f>'ENTRI PENDAPATAN'!I289</f>
        <v>9000</v>
      </c>
      <c r="R353" s="181">
        <f>'ENTRI PENDAPATAN'!L289</f>
        <v>0</v>
      </c>
      <c r="S353" s="181">
        <f>'ENTRI PENDAPATAN'!M289</f>
        <v>0</v>
      </c>
      <c r="T353" s="181">
        <f>'ENTRI PENDAPATAN'!N289</f>
        <v>0</v>
      </c>
      <c r="U353" s="194">
        <f t="shared" si="171"/>
        <v>21000</v>
      </c>
      <c r="V353" s="183"/>
      <c r="X353" s="386">
        <f t="shared" si="173"/>
        <v>10000</v>
      </c>
      <c r="Y353" s="387">
        <f t="shared" si="174"/>
        <v>0</v>
      </c>
      <c r="Z353" s="387">
        <f t="shared" si="175"/>
        <v>13000</v>
      </c>
    </row>
    <row r="354" spans="1:46" ht="15.75" thickBot="1">
      <c r="A354" s="153">
        <f t="shared" si="166"/>
        <v>24</v>
      </c>
      <c r="B354" s="151">
        <f t="shared" si="166"/>
        <v>44401</v>
      </c>
      <c r="C354" s="148">
        <f t="shared" si="167"/>
        <v>0</v>
      </c>
      <c r="D354" s="202">
        <f t="shared" si="168"/>
        <v>4</v>
      </c>
      <c r="E354" s="167">
        <f>'ENTRI PENDAPATAN'!D290</f>
        <v>8000</v>
      </c>
      <c r="F354" s="283">
        <v>0</v>
      </c>
      <c r="G354" s="182"/>
      <c r="H354" s="283">
        <v>0</v>
      </c>
      <c r="I354" s="182"/>
      <c r="J354" s="283">
        <v>0</v>
      </c>
      <c r="K354" s="182"/>
      <c r="L354" s="181">
        <f t="shared" si="169"/>
        <v>0</v>
      </c>
      <c r="M354" s="178">
        <f>'ENTRI PENDAPATAN'!J290</f>
        <v>0</v>
      </c>
      <c r="N354" s="202">
        <f t="shared" si="172"/>
        <v>3</v>
      </c>
      <c r="O354" s="178">
        <f>'ENTRI PENDAPATAN'!H290</f>
        <v>6000</v>
      </c>
      <c r="P354" s="202">
        <f t="shared" si="170"/>
        <v>2</v>
      </c>
      <c r="Q354" s="167">
        <f>'ENTRI PENDAPATAN'!I290</f>
        <v>6000</v>
      </c>
      <c r="R354" s="181">
        <f>'ENTRI PENDAPATAN'!L290</f>
        <v>0</v>
      </c>
      <c r="S354" s="181">
        <f>'ENTRI PENDAPATAN'!M290</f>
        <v>0</v>
      </c>
      <c r="T354" s="181">
        <f>'ENTRI PENDAPATAN'!N290</f>
        <v>0</v>
      </c>
      <c r="U354" s="194">
        <f t="shared" si="171"/>
        <v>20000</v>
      </c>
      <c r="V354" s="183"/>
      <c r="X354" s="386">
        <f t="shared" si="173"/>
        <v>8000</v>
      </c>
      <c r="Y354" s="387">
        <f t="shared" si="174"/>
        <v>0</v>
      </c>
      <c r="Z354" s="387">
        <f t="shared" si="175"/>
        <v>13000</v>
      </c>
    </row>
    <row r="355" spans="1:46" ht="15.75" thickBot="1">
      <c r="A355" s="150">
        <f t="shared" si="166"/>
        <v>25</v>
      </c>
      <c r="B355" s="151">
        <f t="shared" si="166"/>
        <v>44402</v>
      </c>
      <c r="C355" s="148">
        <f t="shared" si="167"/>
        <v>0</v>
      </c>
      <c r="D355" s="202">
        <f t="shared" si="168"/>
        <v>5</v>
      </c>
      <c r="E355" s="167">
        <f>'ENTRI PENDAPATAN'!D291</f>
        <v>10000</v>
      </c>
      <c r="F355" s="283">
        <v>0</v>
      </c>
      <c r="G355" s="182"/>
      <c r="H355" s="283">
        <v>0</v>
      </c>
      <c r="I355" s="182"/>
      <c r="J355" s="283">
        <v>0</v>
      </c>
      <c r="K355" s="182"/>
      <c r="L355" s="181">
        <f t="shared" si="169"/>
        <v>0</v>
      </c>
      <c r="M355" s="178">
        <f>'ENTRI PENDAPATAN'!J291</f>
        <v>0</v>
      </c>
      <c r="N355" s="202">
        <f t="shared" si="172"/>
        <v>2</v>
      </c>
      <c r="O355" s="178">
        <f>'ENTRI PENDAPATAN'!H291</f>
        <v>4000</v>
      </c>
      <c r="P355" s="202">
        <f t="shared" si="170"/>
        <v>3</v>
      </c>
      <c r="Q355" s="167">
        <f>'ENTRI PENDAPATAN'!I291</f>
        <v>9000</v>
      </c>
      <c r="R355" s="181">
        <f>'ENTRI PENDAPATAN'!L291</f>
        <v>0</v>
      </c>
      <c r="S355" s="181">
        <f>'ENTRI PENDAPATAN'!M291</f>
        <v>0</v>
      </c>
      <c r="T355" s="181">
        <f>'ENTRI PENDAPATAN'!N291</f>
        <v>0</v>
      </c>
      <c r="U355" s="194">
        <f t="shared" si="171"/>
        <v>23000</v>
      </c>
      <c r="V355" s="183"/>
      <c r="X355" s="386">
        <f t="shared" si="173"/>
        <v>8000</v>
      </c>
      <c r="Y355" s="387">
        <f t="shared" si="174"/>
        <v>0</v>
      </c>
      <c r="Z355" s="387">
        <f t="shared" si="175"/>
        <v>12000</v>
      </c>
    </row>
    <row r="356" spans="1:46" ht="15.75" thickBot="1">
      <c r="A356" s="153">
        <f t="shared" si="166"/>
        <v>26</v>
      </c>
      <c r="B356" s="151">
        <f t="shared" si="166"/>
        <v>44403</v>
      </c>
      <c r="C356" s="148">
        <f t="shared" si="167"/>
        <v>0</v>
      </c>
      <c r="D356" s="202">
        <f t="shared" si="168"/>
        <v>5</v>
      </c>
      <c r="E356" s="167">
        <f>'ENTRI PENDAPATAN'!D292</f>
        <v>10000</v>
      </c>
      <c r="F356" s="283">
        <v>0</v>
      </c>
      <c r="G356" s="182"/>
      <c r="H356" s="283">
        <v>0</v>
      </c>
      <c r="I356" s="182"/>
      <c r="J356" s="283">
        <v>0</v>
      </c>
      <c r="K356" s="182"/>
      <c r="L356" s="181">
        <f t="shared" si="169"/>
        <v>0</v>
      </c>
      <c r="M356" s="178">
        <f>'ENTRI PENDAPATAN'!J292</f>
        <v>0</v>
      </c>
      <c r="N356" s="202">
        <f t="shared" si="172"/>
        <v>2</v>
      </c>
      <c r="O356" s="178">
        <f>'ENTRI PENDAPATAN'!H292</f>
        <v>4000</v>
      </c>
      <c r="P356" s="202">
        <f t="shared" si="170"/>
        <v>2</v>
      </c>
      <c r="Q356" s="167">
        <f>'ENTRI PENDAPATAN'!I292</f>
        <v>6000</v>
      </c>
      <c r="R356" s="181">
        <f>'ENTRI PENDAPATAN'!L292</f>
        <v>0</v>
      </c>
      <c r="S356" s="181">
        <f>'ENTRI PENDAPATAN'!M292</f>
        <v>0</v>
      </c>
      <c r="T356" s="181">
        <f>'ENTRI PENDAPATAN'!N292</f>
        <v>0</v>
      </c>
      <c r="U356" s="194">
        <f t="shared" si="171"/>
        <v>20000</v>
      </c>
      <c r="V356" s="183"/>
      <c r="X356" s="386">
        <f t="shared" si="173"/>
        <v>10000</v>
      </c>
      <c r="Y356" s="387">
        <f t="shared" si="174"/>
        <v>0</v>
      </c>
      <c r="Z356" s="387">
        <f t="shared" si="175"/>
        <v>13000</v>
      </c>
    </row>
    <row r="357" spans="1:46" s="162" customFormat="1" ht="15.75" thickBot="1">
      <c r="A357" s="245">
        <f t="shared" si="166"/>
        <v>27</v>
      </c>
      <c r="B357" s="151">
        <f t="shared" si="166"/>
        <v>44404</v>
      </c>
      <c r="C357" s="168">
        <f t="shared" si="167"/>
        <v>0</v>
      </c>
      <c r="D357" s="202">
        <f t="shared" ref="D357:D361" si="176">E357/2000</f>
        <v>4</v>
      </c>
      <c r="E357" s="167">
        <f>'ENTRI PENDAPATAN'!D293</f>
        <v>8000</v>
      </c>
      <c r="F357" s="283">
        <v>0</v>
      </c>
      <c r="G357" s="182"/>
      <c r="H357" s="283">
        <v>0</v>
      </c>
      <c r="I357" s="182"/>
      <c r="J357" s="283">
        <v>0</v>
      </c>
      <c r="K357" s="182"/>
      <c r="L357" s="181">
        <f t="shared" ref="L357:L361" si="177">M357/1000</f>
        <v>0</v>
      </c>
      <c r="M357" s="178">
        <f>'ENTRI PENDAPATAN'!J293</f>
        <v>0</v>
      </c>
      <c r="N357" s="202">
        <f t="shared" ref="N357:N361" si="178">O357/2000</f>
        <v>2</v>
      </c>
      <c r="O357" s="178">
        <f>'ENTRI PENDAPATAN'!H293</f>
        <v>4000</v>
      </c>
      <c r="P357" s="202">
        <f t="shared" ref="P357:P361" si="179">Q357/3000</f>
        <v>3</v>
      </c>
      <c r="Q357" s="167">
        <f>'ENTRI PENDAPATAN'!I293</f>
        <v>9000</v>
      </c>
      <c r="R357" s="181">
        <f>'ENTRI PENDAPATAN'!L293</f>
        <v>0</v>
      </c>
      <c r="S357" s="181">
        <f>'ENTRI PENDAPATAN'!M293</f>
        <v>0</v>
      </c>
      <c r="T357" s="181">
        <f>'ENTRI PENDAPATAN'!N293</f>
        <v>810000</v>
      </c>
      <c r="U357" s="194">
        <f t="shared" si="171"/>
        <v>831000</v>
      </c>
      <c r="V357" s="188"/>
      <c r="W357" s="385"/>
      <c r="X357" s="386">
        <f t="shared" si="173"/>
        <v>10000</v>
      </c>
      <c r="Y357" s="387">
        <f t="shared" si="174"/>
        <v>810000</v>
      </c>
      <c r="Z357" s="387">
        <f t="shared" si="175"/>
        <v>10000</v>
      </c>
      <c r="AA357" s="385"/>
      <c r="AB357" s="385"/>
      <c r="AC357" s="385"/>
      <c r="AD357" s="385"/>
      <c r="AE357" s="385"/>
      <c r="AF357" s="385"/>
      <c r="AG357" s="385"/>
      <c r="AH357" s="385"/>
      <c r="AI357" s="385"/>
      <c r="AJ357" s="382"/>
      <c r="AK357" s="382"/>
      <c r="AL357" s="382"/>
      <c r="AM357" s="382"/>
      <c r="AN357" s="382"/>
      <c r="AO357" s="382"/>
      <c r="AP357" s="382"/>
      <c r="AQ357" s="382"/>
      <c r="AR357" s="382"/>
      <c r="AS357" s="382"/>
      <c r="AT357" s="382"/>
    </row>
    <row r="358" spans="1:46" ht="15.75" thickBot="1">
      <c r="A358" s="153">
        <f t="shared" si="166"/>
        <v>28</v>
      </c>
      <c r="B358" s="151">
        <f t="shared" si="166"/>
        <v>44405</v>
      </c>
      <c r="C358" s="148">
        <f t="shared" si="167"/>
        <v>0</v>
      </c>
      <c r="D358" s="202">
        <f t="shared" si="176"/>
        <v>5</v>
      </c>
      <c r="E358" s="167">
        <f>'ENTRI PENDAPATAN'!D294</f>
        <v>10000</v>
      </c>
      <c r="F358" s="283">
        <v>0</v>
      </c>
      <c r="G358" s="182"/>
      <c r="H358" s="283">
        <v>0</v>
      </c>
      <c r="I358" s="182"/>
      <c r="J358" s="283">
        <v>0</v>
      </c>
      <c r="K358" s="182"/>
      <c r="L358" s="181">
        <f t="shared" si="177"/>
        <v>70</v>
      </c>
      <c r="M358" s="178">
        <f>'ENTRI PENDAPATAN'!J294</f>
        <v>70000</v>
      </c>
      <c r="N358" s="202">
        <f t="shared" si="178"/>
        <v>3</v>
      </c>
      <c r="O358" s="178">
        <f>'ENTRI PENDAPATAN'!H294</f>
        <v>6000</v>
      </c>
      <c r="P358" s="202">
        <f t="shared" si="179"/>
        <v>2</v>
      </c>
      <c r="Q358" s="167">
        <f>'ENTRI PENDAPATAN'!I294</f>
        <v>6000</v>
      </c>
      <c r="R358" s="181">
        <f>'ENTRI PENDAPATAN'!L294</f>
        <v>0</v>
      </c>
      <c r="S358" s="181">
        <f>'ENTRI PENDAPATAN'!M294</f>
        <v>270000</v>
      </c>
      <c r="T358" s="181">
        <f>'ENTRI PENDAPATAN'!N294</f>
        <v>0</v>
      </c>
      <c r="U358" s="194">
        <f t="shared" si="171"/>
        <v>362000</v>
      </c>
      <c r="V358" s="183"/>
      <c r="X358" s="386">
        <f t="shared" si="173"/>
        <v>8000</v>
      </c>
      <c r="Y358" s="387">
        <f t="shared" si="174"/>
        <v>270000</v>
      </c>
      <c r="Z358" s="387">
        <f t="shared" si="175"/>
        <v>13000</v>
      </c>
    </row>
    <row r="359" spans="1:46" ht="15.75" thickBot="1">
      <c r="A359" s="150">
        <f t="shared" si="166"/>
        <v>29</v>
      </c>
      <c r="B359" s="151">
        <f t="shared" ref="B359" si="180">B313</f>
        <v>44406</v>
      </c>
      <c r="C359" s="148">
        <f t="shared" si="167"/>
        <v>0</v>
      </c>
      <c r="D359" s="202">
        <f t="shared" si="176"/>
        <v>4</v>
      </c>
      <c r="E359" s="167">
        <f>'ENTRI PENDAPATAN'!D295</f>
        <v>8000</v>
      </c>
      <c r="F359" s="283">
        <v>0</v>
      </c>
      <c r="G359" s="182"/>
      <c r="H359" s="283">
        <v>0</v>
      </c>
      <c r="I359" s="182"/>
      <c r="J359" s="283">
        <v>0</v>
      </c>
      <c r="K359" s="182"/>
      <c r="L359" s="181">
        <f t="shared" si="177"/>
        <v>0</v>
      </c>
      <c r="M359" s="178">
        <f>'ENTRI PENDAPATAN'!J295</f>
        <v>0</v>
      </c>
      <c r="N359" s="202">
        <f t="shared" si="178"/>
        <v>2</v>
      </c>
      <c r="O359" s="178">
        <f>'ENTRI PENDAPATAN'!H295</f>
        <v>4000</v>
      </c>
      <c r="P359" s="202">
        <f t="shared" si="179"/>
        <v>3</v>
      </c>
      <c r="Q359" s="167">
        <f>'ENTRI PENDAPATAN'!I295</f>
        <v>9000</v>
      </c>
      <c r="R359" s="181">
        <f>'ENTRI PENDAPATAN'!L295</f>
        <v>0</v>
      </c>
      <c r="S359" s="181">
        <f>'ENTRI PENDAPATAN'!M295</f>
        <v>0</v>
      </c>
      <c r="T359" s="181">
        <f>'ENTRI PENDAPATAN'!N295</f>
        <v>0</v>
      </c>
      <c r="U359" s="194">
        <f t="shared" si="171"/>
        <v>21000</v>
      </c>
      <c r="V359" s="183"/>
      <c r="X359" s="386">
        <f t="shared" si="173"/>
        <v>10000</v>
      </c>
      <c r="Y359" s="387">
        <f t="shared" si="174"/>
        <v>0</v>
      </c>
      <c r="Z359" s="387">
        <f t="shared" si="175"/>
        <v>12000</v>
      </c>
    </row>
    <row r="360" spans="1:46">
      <c r="A360" s="153">
        <f t="shared" si="166"/>
        <v>30</v>
      </c>
      <c r="B360" s="151">
        <f t="shared" ref="B360:B361" si="181">B314</f>
        <v>44407</v>
      </c>
      <c r="C360" s="148"/>
      <c r="D360" s="202">
        <f t="shared" si="176"/>
        <v>4</v>
      </c>
      <c r="E360" s="167">
        <f>'ENTRI PENDAPATAN'!D296</f>
        <v>8000</v>
      </c>
      <c r="F360" s="283">
        <v>0</v>
      </c>
      <c r="G360" s="182"/>
      <c r="H360" s="283">
        <v>0</v>
      </c>
      <c r="I360" s="182"/>
      <c r="J360" s="283">
        <v>0</v>
      </c>
      <c r="K360" s="182"/>
      <c r="L360" s="181">
        <f t="shared" si="177"/>
        <v>0</v>
      </c>
      <c r="M360" s="178">
        <f>'ENTRI PENDAPATAN'!J296</f>
        <v>0</v>
      </c>
      <c r="N360" s="202">
        <f t="shared" si="178"/>
        <v>3</v>
      </c>
      <c r="O360" s="178">
        <f>'ENTRI PENDAPATAN'!H296</f>
        <v>6000</v>
      </c>
      <c r="P360" s="202">
        <f t="shared" si="179"/>
        <v>2</v>
      </c>
      <c r="Q360" s="167">
        <f>'ENTRI PENDAPATAN'!I296</f>
        <v>6000</v>
      </c>
      <c r="R360" s="181">
        <f>'ENTRI PENDAPATAN'!L296</f>
        <v>0</v>
      </c>
      <c r="S360" s="181">
        <f>'ENTRI PENDAPATAN'!M296</f>
        <v>0</v>
      </c>
      <c r="T360" s="181">
        <f>'ENTRI PENDAPATAN'!N296</f>
        <v>0</v>
      </c>
      <c r="U360" s="194">
        <f t="shared" si="171"/>
        <v>20000</v>
      </c>
      <c r="V360" s="183"/>
      <c r="X360" s="386">
        <f t="shared" si="173"/>
        <v>8000</v>
      </c>
      <c r="Y360" s="387">
        <f t="shared" si="174"/>
        <v>0</v>
      </c>
      <c r="Z360" s="387">
        <f t="shared" si="175"/>
        <v>13000</v>
      </c>
    </row>
    <row r="361" spans="1:46" ht="15.75" thickBot="1">
      <c r="A361" s="302">
        <f t="shared" si="166"/>
        <v>31</v>
      </c>
      <c r="B361" s="293">
        <f t="shared" si="181"/>
        <v>44408</v>
      </c>
      <c r="C361" s="197"/>
      <c r="D361" s="202">
        <f t="shared" si="176"/>
        <v>5</v>
      </c>
      <c r="E361" s="167">
        <f>'ENTRI PENDAPATAN'!D297</f>
        <v>10000</v>
      </c>
      <c r="F361" s="283">
        <v>0</v>
      </c>
      <c r="G361" s="182"/>
      <c r="H361" s="283">
        <v>0</v>
      </c>
      <c r="I361" s="182"/>
      <c r="J361" s="283">
        <v>0</v>
      </c>
      <c r="K361" s="182"/>
      <c r="L361" s="181">
        <f t="shared" si="177"/>
        <v>0</v>
      </c>
      <c r="M361" s="178">
        <f>'ENTRI PENDAPATAN'!J297</f>
        <v>0</v>
      </c>
      <c r="N361" s="202">
        <f t="shared" si="178"/>
        <v>3</v>
      </c>
      <c r="O361" s="178">
        <f>'ENTRI PENDAPATAN'!H297</f>
        <v>6000</v>
      </c>
      <c r="P361" s="202">
        <f t="shared" si="179"/>
        <v>3</v>
      </c>
      <c r="Q361" s="167">
        <f>'ENTRI PENDAPATAN'!I297</f>
        <v>9000</v>
      </c>
      <c r="R361" s="181">
        <f>'ENTRI PENDAPATAN'!L297</f>
        <v>0</v>
      </c>
      <c r="S361" s="181">
        <f>'ENTRI PENDAPATAN'!M297</f>
        <v>0</v>
      </c>
      <c r="T361" s="181">
        <f>'ENTRI PENDAPATAN'!N297</f>
        <v>0</v>
      </c>
      <c r="U361" s="194">
        <f t="shared" si="171"/>
        <v>25000</v>
      </c>
      <c r="V361" s="183"/>
      <c r="X361" s="386"/>
      <c r="Y361" s="387"/>
      <c r="Z361" s="387"/>
    </row>
    <row r="362" spans="1:46" ht="15.75" thickBot="1">
      <c r="A362" s="408" t="s">
        <v>9</v>
      </c>
      <c r="B362" s="409"/>
      <c r="C362" s="155"/>
      <c r="D362" s="297">
        <f t="shared" ref="D362:U362" si="182">SUM(D331:D361)</f>
        <v>141</v>
      </c>
      <c r="E362" s="270">
        <f t="shared" si="182"/>
        <v>282000</v>
      </c>
      <c r="F362" s="287">
        <f t="shared" si="182"/>
        <v>0</v>
      </c>
      <c r="G362" s="270">
        <f t="shared" si="182"/>
        <v>0</v>
      </c>
      <c r="H362" s="287">
        <f t="shared" si="182"/>
        <v>0</v>
      </c>
      <c r="I362" s="270">
        <f t="shared" si="182"/>
        <v>0</v>
      </c>
      <c r="J362" s="287">
        <f t="shared" si="182"/>
        <v>0</v>
      </c>
      <c r="K362" s="270">
        <f t="shared" si="182"/>
        <v>0</v>
      </c>
      <c r="L362" s="270">
        <f t="shared" si="182"/>
        <v>70</v>
      </c>
      <c r="M362" s="278">
        <f t="shared" si="182"/>
        <v>70000</v>
      </c>
      <c r="N362" s="297">
        <f t="shared" si="182"/>
        <v>74</v>
      </c>
      <c r="O362" s="278">
        <f t="shared" si="182"/>
        <v>148000</v>
      </c>
      <c r="P362" s="297">
        <f t="shared" si="182"/>
        <v>81</v>
      </c>
      <c r="Q362" s="270">
        <f t="shared" si="182"/>
        <v>243000</v>
      </c>
      <c r="R362" s="270">
        <f t="shared" si="182"/>
        <v>0</v>
      </c>
      <c r="S362" s="278">
        <f t="shared" si="182"/>
        <v>270000</v>
      </c>
      <c r="T362" s="278">
        <f t="shared" si="182"/>
        <v>810000</v>
      </c>
      <c r="U362" s="282">
        <f t="shared" si="182"/>
        <v>1823000</v>
      </c>
      <c r="V362" s="183"/>
      <c r="W362" s="386">
        <f>U362</f>
        <v>1823000</v>
      </c>
      <c r="X362" s="386">
        <f t="shared" ref="X362" si="183">E362+G362+I362</f>
        <v>282000</v>
      </c>
      <c r="Y362" s="387">
        <f t="shared" si="174"/>
        <v>1080000</v>
      </c>
      <c r="Z362" s="387">
        <f t="shared" si="175"/>
        <v>15000</v>
      </c>
    </row>
    <row r="363" spans="1:46">
      <c r="A363" s="118"/>
      <c r="B363" s="118"/>
      <c r="C363" s="118"/>
      <c r="D363" s="118"/>
      <c r="E363" s="118"/>
      <c r="F363" s="118"/>
      <c r="G363" s="118"/>
      <c r="H363" s="118"/>
      <c r="I363" s="118"/>
      <c r="J363" s="118"/>
      <c r="K363" s="118"/>
      <c r="L363" s="118"/>
      <c r="M363" s="118"/>
      <c r="N363" s="118"/>
      <c r="O363" s="118"/>
      <c r="P363" s="118"/>
      <c r="Q363" s="118"/>
      <c r="R363" s="118"/>
      <c r="S363" s="118"/>
      <c r="T363" s="118"/>
      <c r="U363" s="118"/>
      <c r="V363" s="118"/>
      <c r="Z363" s="387">
        <f>Z362+M362</f>
        <v>85000</v>
      </c>
    </row>
    <row r="364" spans="1:46" ht="15.75">
      <c r="A364" s="172"/>
      <c r="B364" s="172"/>
      <c r="C364" s="172"/>
      <c r="D364" s="172"/>
      <c r="E364" s="172"/>
      <c r="F364" s="172"/>
      <c r="G364" s="172"/>
      <c r="H364" s="172"/>
      <c r="I364" s="172"/>
      <c r="J364" s="172"/>
      <c r="K364" s="172"/>
      <c r="L364" s="172"/>
      <c r="M364" s="172"/>
      <c r="N364" s="172"/>
      <c r="O364" s="172"/>
      <c r="P364" s="172"/>
      <c r="Q364" s="172"/>
      <c r="R364" s="191" t="s">
        <v>33</v>
      </c>
      <c r="S364" s="191"/>
      <c r="T364" s="191"/>
      <c r="U364" s="172"/>
      <c r="V364" s="118"/>
      <c r="W364" s="386">
        <f>SUM(R362:T362)</f>
        <v>1080000</v>
      </c>
      <c r="Y364" s="387">
        <f>Y362+Y270+Y223+Y177+Y85+Y39</f>
        <v>6614000</v>
      </c>
    </row>
    <row r="365" spans="1:46" ht="15.75">
      <c r="A365" s="172"/>
      <c r="B365" s="172"/>
      <c r="C365" s="172"/>
      <c r="D365" s="172"/>
      <c r="E365" s="172"/>
      <c r="F365" s="172"/>
      <c r="G365" s="172"/>
      <c r="H365" s="172"/>
      <c r="I365" s="172"/>
      <c r="J365" s="172"/>
      <c r="K365" s="172"/>
      <c r="L365" s="172"/>
      <c r="M365" s="172"/>
      <c r="N365" s="172"/>
      <c r="O365" s="172"/>
      <c r="P365" s="172"/>
      <c r="Q365" s="172"/>
      <c r="R365" s="140"/>
      <c r="S365" s="140"/>
      <c r="T365" s="140"/>
      <c r="U365" s="172"/>
      <c r="V365" s="118"/>
    </row>
    <row r="366" spans="1:46">
      <c r="A366" s="118"/>
      <c r="B366" s="118"/>
      <c r="C366" s="118"/>
      <c r="D366" s="118"/>
      <c r="E366" s="118"/>
      <c r="F366" s="118"/>
      <c r="G366" s="118"/>
      <c r="H366" s="118"/>
      <c r="I366" s="118"/>
      <c r="J366" s="118"/>
      <c r="K366" s="118"/>
      <c r="L366" s="118"/>
      <c r="M366" s="118"/>
      <c r="N366" s="118"/>
      <c r="O366" s="118"/>
      <c r="P366" s="118"/>
      <c r="Q366" s="118"/>
      <c r="R366" s="118"/>
      <c r="S366" s="118"/>
      <c r="T366" s="118"/>
      <c r="U366" s="118"/>
      <c r="V366" s="118"/>
    </row>
    <row r="367" spans="1:46">
      <c r="A367" s="118"/>
      <c r="B367" s="118"/>
      <c r="C367" s="118"/>
      <c r="D367" s="118"/>
      <c r="E367" s="118"/>
      <c r="F367" s="118"/>
      <c r="G367" s="118"/>
      <c r="H367" s="118"/>
      <c r="I367" s="118"/>
      <c r="J367" s="118"/>
      <c r="K367" s="118"/>
      <c r="L367" s="118"/>
      <c r="M367" s="118"/>
      <c r="N367" s="118"/>
      <c r="O367" s="118"/>
      <c r="P367" s="118"/>
      <c r="Q367" s="118"/>
      <c r="R367" s="118"/>
      <c r="S367" s="118"/>
      <c r="T367" s="118"/>
      <c r="U367" s="240"/>
      <c r="V367" s="118"/>
      <c r="W367" s="386"/>
      <c r="Y367" s="390">
        <v>13700000</v>
      </c>
    </row>
    <row r="368" spans="1:46">
      <c r="A368" s="118"/>
      <c r="B368" s="118"/>
      <c r="C368" s="118"/>
      <c r="D368" s="118"/>
      <c r="E368" s="118"/>
      <c r="F368" s="118"/>
      <c r="G368" s="118"/>
      <c r="H368" s="118"/>
      <c r="I368" s="118"/>
      <c r="J368" s="118"/>
      <c r="K368" s="118"/>
      <c r="L368" s="118"/>
      <c r="M368" s="118"/>
      <c r="N368" s="118"/>
      <c r="O368" s="118"/>
      <c r="P368" s="118"/>
      <c r="Q368" s="118"/>
      <c r="R368" s="118"/>
      <c r="S368" s="118"/>
      <c r="T368" s="118"/>
      <c r="U368" s="118"/>
      <c r="V368" s="118"/>
      <c r="W368" s="385" t="s">
        <v>107</v>
      </c>
      <c r="X368" s="386">
        <f>U362+U316+U270+U223+U177+U131+U85+U39</f>
        <v>18558000</v>
      </c>
    </row>
    <row r="369" spans="1:24">
      <c r="A369" s="118"/>
      <c r="B369" s="118"/>
      <c r="C369" s="118"/>
      <c r="D369" s="118"/>
      <c r="E369" s="118"/>
      <c r="F369" s="118"/>
      <c r="G369" s="118"/>
      <c r="H369" s="118"/>
      <c r="I369" s="118"/>
      <c r="J369" s="118"/>
      <c r="K369" s="118"/>
      <c r="L369" s="118"/>
      <c r="M369" s="118"/>
      <c r="N369" s="118"/>
      <c r="O369" s="118"/>
      <c r="P369" s="118"/>
      <c r="Q369" s="118"/>
      <c r="R369" s="118"/>
      <c r="S369" s="118"/>
      <c r="T369" s="118"/>
      <c r="U369" s="118"/>
      <c r="V369" s="118"/>
    </row>
    <row r="370" spans="1:24">
      <c r="A370" s="118"/>
      <c r="B370" s="118"/>
      <c r="C370" s="118"/>
      <c r="D370" s="118"/>
      <c r="E370" s="118"/>
      <c r="F370" s="118"/>
      <c r="G370" s="118"/>
      <c r="H370" s="118"/>
      <c r="I370" s="118"/>
      <c r="J370" s="118"/>
      <c r="K370" s="118"/>
      <c r="L370" s="118"/>
      <c r="M370" s="240">
        <f>L362+L270+L223+L177+L131+L85+L39</f>
        <v>1500</v>
      </c>
      <c r="N370" s="118"/>
      <c r="O370" s="118"/>
      <c r="P370" s="118"/>
      <c r="Q370" s="118"/>
      <c r="R370" s="118"/>
      <c r="S370" s="118"/>
      <c r="T370" s="118"/>
      <c r="U370" s="118"/>
      <c r="V370" s="118"/>
      <c r="X370" s="386"/>
    </row>
    <row r="371" spans="1:24">
      <c r="A371" s="118"/>
      <c r="B371" s="118"/>
      <c r="C371" s="118"/>
      <c r="D371" s="118"/>
      <c r="E371" s="118"/>
      <c r="F371" s="118"/>
      <c r="G371" s="118"/>
      <c r="H371" s="118"/>
      <c r="I371" s="118"/>
      <c r="J371" s="118"/>
      <c r="K371" s="118"/>
      <c r="L371" s="118"/>
      <c r="M371" s="118"/>
      <c r="N371" s="118"/>
      <c r="O371" s="118"/>
      <c r="P371" s="118"/>
      <c r="Q371" s="118"/>
      <c r="R371" s="118"/>
      <c r="S371" s="118"/>
      <c r="T371" s="118"/>
      <c r="U371" s="118"/>
      <c r="V371" s="118"/>
      <c r="X371" s="386">
        <f>X362+X316+X270+X223+X177+X131+X85+X39</f>
        <v>7441000</v>
      </c>
    </row>
    <row r="372" spans="1:24">
      <c r="A372" s="118"/>
      <c r="B372" s="118"/>
      <c r="C372" s="118"/>
      <c r="D372" s="118"/>
      <c r="E372" s="118"/>
      <c r="F372" s="118"/>
      <c r="G372" s="118"/>
      <c r="H372" s="118"/>
      <c r="I372" s="118"/>
      <c r="J372" s="118"/>
      <c r="K372" s="118"/>
      <c r="L372" s="118"/>
      <c r="M372" s="118"/>
      <c r="N372" s="118"/>
      <c r="O372" s="118"/>
      <c r="P372" s="118"/>
      <c r="Q372" s="118"/>
      <c r="R372" s="118"/>
      <c r="S372" s="118"/>
      <c r="T372" s="118"/>
      <c r="U372" s="118"/>
      <c r="V372" s="118"/>
    </row>
    <row r="373" spans="1:24">
      <c r="A373" s="118"/>
      <c r="B373" s="118"/>
      <c r="C373" s="118"/>
      <c r="D373" s="118"/>
      <c r="E373" s="118"/>
      <c r="F373" s="118"/>
      <c r="G373" s="118"/>
      <c r="H373" s="118"/>
      <c r="I373" s="118"/>
      <c r="J373" s="118"/>
      <c r="K373" s="118"/>
      <c r="L373" s="118"/>
      <c r="M373" s="118"/>
      <c r="N373" s="118"/>
      <c r="O373" s="118"/>
      <c r="P373" s="118"/>
      <c r="Q373" s="118"/>
      <c r="R373" s="118"/>
      <c r="S373" s="118"/>
      <c r="T373" s="118"/>
      <c r="U373" s="118"/>
      <c r="V373" s="118"/>
    </row>
    <row r="374" spans="1:24">
      <c r="A374" s="118"/>
      <c r="B374" s="118"/>
      <c r="C374" s="118"/>
      <c r="D374" s="118"/>
      <c r="E374" s="118"/>
      <c r="F374" s="118"/>
      <c r="G374" s="118"/>
      <c r="H374" s="118"/>
      <c r="I374" s="118"/>
      <c r="J374" s="118"/>
      <c r="K374" s="118"/>
      <c r="L374" s="118"/>
      <c r="M374" s="118"/>
      <c r="N374" s="118"/>
      <c r="O374" s="118"/>
      <c r="P374" s="118"/>
      <c r="Q374" s="118"/>
      <c r="R374" s="118"/>
      <c r="S374" s="118"/>
      <c r="T374" s="118"/>
      <c r="U374" s="118"/>
      <c r="V374" s="118"/>
    </row>
    <row r="375" spans="1:24">
      <c r="A375" s="118"/>
      <c r="B375" s="118"/>
      <c r="C375" s="118"/>
      <c r="D375" s="118"/>
      <c r="E375" s="118"/>
      <c r="F375" s="118"/>
      <c r="G375" s="118"/>
      <c r="H375" s="118"/>
      <c r="I375" s="118"/>
      <c r="J375" s="118"/>
      <c r="K375" s="118"/>
      <c r="L375" s="118"/>
      <c r="M375" s="118"/>
      <c r="N375" s="118"/>
      <c r="O375" s="118"/>
      <c r="P375" s="118"/>
      <c r="Q375" s="118"/>
      <c r="R375" s="118"/>
      <c r="S375" s="118"/>
      <c r="T375" s="118"/>
      <c r="U375" s="118"/>
      <c r="V375" s="118"/>
    </row>
    <row r="376" spans="1:24">
      <c r="A376" s="118"/>
      <c r="B376" s="118"/>
      <c r="C376" s="118"/>
      <c r="D376" s="118"/>
      <c r="E376" s="118"/>
      <c r="F376" s="118"/>
      <c r="G376" s="118"/>
      <c r="H376" s="118"/>
      <c r="I376" s="118"/>
      <c r="J376" s="118"/>
      <c r="K376" s="118"/>
      <c r="L376" s="118"/>
      <c r="M376" s="118"/>
      <c r="N376" s="118"/>
      <c r="O376" s="118"/>
      <c r="P376" s="118"/>
      <c r="Q376" s="118"/>
      <c r="R376" s="118"/>
      <c r="S376" s="118"/>
      <c r="T376" s="118"/>
      <c r="U376" s="118"/>
      <c r="V376" s="118"/>
    </row>
    <row r="377" spans="1:24">
      <c r="A377" s="118"/>
      <c r="B377" s="118"/>
      <c r="C377" s="118"/>
      <c r="D377" s="118"/>
      <c r="E377" s="118"/>
      <c r="F377" s="118"/>
      <c r="G377" s="118"/>
      <c r="H377" s="118"/>
      <c r="I377" s="118"/>
      <c r="J377" s="118"/>
      <c r="K377" s="118"/>
      <c r="L377" s="118"/>
      <c r="M377" s="118"/>
      <c r="N377" s="118"/>
      <c r="O377" s="118"/>
      <c r="P377" s="118"/>
      <c r="Q377" s="118"/>
      <c r="R377" s="118"/>
      <c r="S377" s="118"/>
      <c r="T377" s="118"/>
      <c r="U377" s="118"/>
      <c r="V377" s="118"/>
    </row>
    <row r="378" spans="1:24">
      <c r="A378" s="118"/>
      <c r="B378" s="118"/>
      <c r="C378" s="118"/>
      <c r="D378" s="118"/>
      <c r="E378" s="118"/>
      <c r="F378" s="118"/>
      <c r="G378" s="118"/>
      <c r="H378" s="118"/>
      <c r="I378" s="118"/>
      <c r="J378" s="118"/>
      <c r="K378" s="118"/>
      <c r="L378" s="118"/>
      <c r="M378" s="118"/>
      <c r="N378" s="118"/>
      <c r="O378" s="118"/>
      <c r="P378" s="118"/>
      <c r="Q378" s="118"/>
      <c r="R378" s="118"/>
      <c r="S378" s="118"/>
      <c r="T378" s="118"/>
      <c r="U378" s="118"/>
      <c r="V378" s="118"/>
    </row>
    <row r="379" spans="1:24">
      <c r="A379" s="118"/>
      <c r="B379" s="118"/>
      <c r="C379" s="118"/>
      <c r="D379" s="118"/>
      <c r="E379" s="118"/>
      <c r="F379" s="118"/>
      <c r="G379" s="118"/>
      <c r="H379" s="118"/>
      <c r="I379" s="118"/>
      <c r="J379" s="118"/>
      <c r="K379" s="118"/>
      <c r="L379" s="118"/>
      <c r="M379" s="118"/>
      <c r="N379" s="118"/>
      <c r="O379" s="118"/>
      <c r="P379" s="118"/>
      <c r="Q379" s="118"/>
      <c r="R379" s="118"/>
      <c r="S379" s="118"/>
      <c r="T379" s="118"/>
      <c r="U379" s="118"/>
      <c r="V379" s="118"/>
    </row>
    <row r="380" spans="1:24">
      <c r="A380" s="118"/>
      <c r="B380" s="118"/>
      <c r="C380" s="118"/>
      <c r="D380" s="118"/>
      <c r="E380" s="118"/>
      <c r="F380" s="118"/>
      <c r="G380" s="118"/>
      <c r="H380" s="118"/>
      <c r="I380" s="118"/>
      <c r="J380" s="118"/>
      <c r="K380" s="118"/>
      <c r="L380" s="118"/>
      <c r="M380" s="118"/>
      <c r="N380" s="118"/>
      <c r="O380" s="118"/>
      <c r="P380" s="118"/>
      <c r="Q380" s="118"/>
      <c r="R380" s="118"/>
      <c r="S380" s="118"/>
      <c r="T380" s="118"/>
      <c r="U380" s="118"/>
      <c r="V380" s="118"/>
    </row>
    <row r="381" spans="1:24">
      <c r="A381" s="118"/>
      <c r="B381" s="118"/>
      <c r="C381" s="118"/>
      <c r="D381" s="118"/>
      <c r="E381" s="118"/>
      <c r="F381" s="118"/>
      <c r="G381" s="118"/>
      <c r="H381" s="118"/>
      <c r="I381" s="118"/>
      <c r="J381" s="118"/>
      <c r="K381" s="118"/>
      <c r="L381" s="118"/>
      <c r="M381" s="118"/>
      <c r="N381" s="118"/>
      <c r="O381" s="118"/>
      <c r="P381" s="118"/>
      <c r="Q381" s="118"/>
      <c r="R381" s="118"/>
      <c r="S381" s="118"/>
      <c r="T381" s="118"/>
      <c r="U381" s="118"/>
      <c r="V381" s="118"/>
    </row>
  </sheetData>
  <mergeCells count="178">
    <mergeCell ref="Z6:Z7"/>
    <mergeCell ref="Z52:Z53"/>
    <mergeCell ref="Z98:Z99"/>
    <mergeCell ref="Z144:Z145"/>
    <mergeCell ref="Z190:Z191"/>
    <mergeCell ref="Z237:Z238"/>
    <mergeCell ref="Z283:Z284"/>
    <mergeCell ref="Z330:Z331"/>
    <mergeCell ref="D328:E329"/>
    <mergeCell ref="F328:G329"/>
    <mergeCell ref="H328:I329"/>
    <mergeCell ref="J328:K329"/>
    <mergeCell ref="L328:M329"/>
    <mergeCell ref="D282:E283"/>
    <mergeCell ref="F282:G283"/>
    <mergeCell ref="H282:I283"/>
    <mergeCell ref="J282:K283"/>
    <mergeCell ref="L282:M283"/>
    <mergeCell ref="D236:E237"/>
    <mergeCell ref="F236:G237"/>
    <mergeCell ref="H236:I237"/>
    <mergeCell ref="J236:K237"/>
    <mergeCell ref="L236:M237"/>
    <mergeCell ref="D189:E190"/>
    <mergeCell ref="X6:X7"/>
    <mergeCell ref="X52:X53"/>
    <mergeCell ref="X98:X99"/>
    <mergeCell ref="X144:X145"/>
    <mergeCell ref="X190:X191"/>
    <mergeCell ref="X237:X238"/>
    <mergeCell ref="X283:X284"/>
    <mergeCell ref="X330:X331"/>
    <mergeCell ref="Y6:Y7"/>
    <mergeCell ref="Y52:Y53"/>
    <mergeCell ref="Y98:Y99"/>
    <mergeCell ref="Y144:Y145"/>
    <mergeCell ref="Y190:Y191"/>
    <mergeCell ref="Y237:Y238"/>
    <mergeCell ref="Y283:Y284"/>
    <mergeCell ref="Y330:Y331"/>
    <mergeCell ref="A362:B362"/>
    <mergeCell ref="A5:A7"/>
    <mergeCell ref="A51:A53"/>
    <mergeCell ref="A97:A99"/>
    <mergeCell ref="A143:A145"/>
    <mergeCell ref="A189:A191"/>
    <mergeCell ref="A236:A238"/>
    <mergeCell ref="A282:A284"/>
    <mergeCell ref="A328:A330"/>
    <mergeCell ref="B5:B7"/>
    <mergeCell ref="B51:B53"/>
    <mergeCell ref="B97:B99"/>
    <mergeCell ref="B143:B145"/>
    <mergeCell ref="B189:B191"/>
    <mergeCell ref="B236:B238"/>
    <mergeCell ref="B282:B284"/>
    <mergeCell ref="B328:B330"/>
    <mergeCell ref="A280:V280"/>
    <mergeCell ref="N282:Q282"/>
    <mergeCell ref="N283:O283"/>
    <mergeCell ref="P283:Q283"/>
    <mergeCell ref="A316:B316"/>
    <mergeCell ref="A324:V324"/>
    <mergeCell ref="A325:V325"/>
    <mergeCell ref="A326:V326"/>
    <mergeCell ref="N328:Q328"/>
    <mergeCell ref="C282:C284"/>
    <mergeCell ref="C328:C330"/>
    <mergeCell ref="R282:R283"/>
    <mergeCell ref="R328:R329"/>
    <mergeCell ref="S282:S283"/>
    <mergeCell ref="S328:S329"/>
    <mergeCell ref="T282:T283"/>
    <mergeCell ref="T328:T329"/>
    <mergeCell ref="U282:U283"/>
    <mergeCell ref="U328:U329"/>
    <mergeCell ref="N329:O329"/>
    <mergeCell ref="P329:Q329"/>
    <mergeCell ref="A231:V231"/>
    <mergeCell ref="A232:V232"/>
    <mergeCell ref="A233:V233"/>
    <mergeCell ref="N236:Q236"/>
    <mergeCell ref="N237:O237"/>
    <mergeCell ref="P237:Q237"/>
    <mergeCell ref="A270:B270"/>
    <mergeCell ref="A278:V278"/>
    <mergeCell ref="A279:V279"/>
    <mergeCell ref="C236:C238"/>
    <mergeCell ref="R236:R237"/>
    <mergeCell ref="S236:S237"/>
    <mergeCell ref="T236:T237"/>
    <mergeCell ref="U236:U237"/>
    <mergeCell ref="A185:V185"/>
    <mergeCell ref="A186:V186"/>
    <mergeCell ref="A187:V187"/>
    <mergeCell ref="N189:Q189"/>
    <mergeCell ref="N190:O190"/>
    <mergeCell ref="P190:Q190"/>
    <mergeCell ref="A223:B223"/>
    <mergeCell ref="S225:T225"/>
    <mergeCell ref="Q226:T226"/>
    <mergeCell ref="R189:R190"/>
    <mergeCell ref="S189:S190"/>
    <mergeCell ref="T189:T190"/>
    <mergeCell ref="U189:U190"/>
    <mergeCell ref="F189:G190"/>
    <mergeCell ref="H189:I190"/>
    <mergeCell ref="J189:K190"/>
    <mergeCell ref="L189:M190"/>
    <mergeCell ref="C189:C191"/>
    <mergeCell ref="A139:V139"/>
    <mergeCell ref="A140:V140"/>
    <mergeCell ref="A141:V141"/>
    <mergeCell ref="N143:Q143"/>
    <mergeCell ref="N144:O144"/>
    <mergeCell ref="P144:Q144"/>
    <mergeCell ref="A177:B177"/>
    <mergeCell ref="R97:R98"/>
    <mergeCell ref="R143:R144"/>
    <mergeCell ref="S97:S98"/>
    <mergeCell ref="S143:S144"/>
    <mergeCell ref="T97:T98"/>
    <mergeCell ref="T143:T144"/>
    <mergeCell ref="U97:U98"/>
    <mergeCell ref="U143:U144"/>
    <mergeCell ref="D143:E144"/>
    <mergeCell ref="F143:G144"/>
    <mergeCell ref="H143:I144"/>
    <mergeCell ref="J143:K144"/>
    <mergeCell ref="L143:M144"/>
    <mergeCell ref="D97:E98"/>
    <mergeCell ref="F97:G98"/>
    <mergeCell ref="C97:C99"/>
    <mergeCell ref="C143:C145"/>
    <mergeCell ref="A85:B85"/>
    <mergeCell ref="A93:V93"/>
    <mergeCell ref="A94:V94"/>
    <mergeCell ref="A95:V95"/>
    <mergeCell ref="N97:Q97"/>
    <mergeCell ref="R51:R52"/>
    <mergeCell ref="S51:S52"/>
    <mergeCell ref="T51:T52"/>
    <mergeCell ref="U51:U52"/>
    <mergeCell ref="H97:I98"/>
    <mergeCell ref="J97:K98"/>
    <mergeCell ref="L97:M98"/>
    <mergeCell ref="D51:E52"/>
    <mergeCell ref="F51:G52"/>
    <mergeCell ref="H51:I52"/>
    <mergeCell ref="J51:K52"/>
    <mergeCell ref="L51:M52"/>
    <mergeCell ref="N98:O98"/>
    <mergeCell ref="P98:Q98"/>
    <mergeCell ref="C51:C53"/>
    <mergeCell ref="A131:B131"/>
    <mergeCell ref="A1:V1"/>
    <mergeCell ref="A2:V2"/>
    <mergeCell ref="A3:V3"/>
    <mergeCell ref="N5:Q5"/>
    <mergeCell ref="N6:O6"/>
    <mergeCell ref="P6:Q6"/>
    <mergeCell ref="A39:B39"/>
    <mergeCell ref="A47:V47"/>
    <mergeCell ref="A48:V48"/>
    <mergeCell ref="R5:R6"/>
    <mergeCell ref="S5:S6"/>
    <mergeCell ref="T5:T6"/>
    <mergeCell ref="U5:U6"/>
    <mergeCell ref="D5:E6"/>
    <mergeCell ref="F5:G6"/>
    <mergeCell ref="H5:I6"/>
    <mergeCell ref="J5:K6"/>
    <mergeCell ref="L5:M6"/>
    <mergeCell ref="C5:C7"/>
    <mergeCell ref="A49:V49"/>
    <mergeCell ref="N51:Q51"/>
    <mergeCell ref="N52:O52"/>
    <mergeCell ref="P52:Q52"/>
  </mergeCells>
  <pageMargins left="0.70833333333333304" right="0.70833333333333304" top="0.55069444444444404" bottom="0.74791666666666701" header="0.31458333333333299" footer="0.31458333333333299"/>
  <pageSetup paperSize="5" scale="80" orientation="landscape" r:id="rId1"/>
  <rowBreaks count="15" manualBreakCount="15">
    <brk id="41" max="21" man="1"/>
    <brk id="46" max="16383" man="1"/>
    <brk id="87" max="21" man="1"/>
    <brk id="92" max="21" man="1"/>
    <brk id="133" max="21" man="1"/>
    <brk id="138" max="21" man="1"/>
    <brk id="179" max="21" man="1"/>
    <brk id="184" max="21" man="1"/>
    <brk id="225" max="21" man="1"/>
    <brk id="230" max="21" man="1"/>
    <brk id="272" max="21" man="1"/>
    <brk id="277" max="21" man="1"/>
    <brk id="318" max="21" man="1"/>
    <brk id="323" max="16383" man="1"/>
    <brk id="364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zoomScaleNormal="100" zoomScaleSheetLayoutView="86" workbookViewId="0">
      <selection activeCell="K12" sqref="K12"/>
    </sheetView>
  </sheetViews>
  <sheetFormatPr defaultColWidth="9" defaultRowHeight="15"/>
  <cols>
    <col min="1" max="1" width="6.5703125" customWidth="1"/>
    <col min="2" max="2" width="20.28515625" customWidth="1"/>
    <col min="3" max="3" width="20.42578125" customWidth="1"/>
    <col min="4" max="5" width="15.42578125" customWidth="1"/>
    <col min="6" max="9" width="17.140625" customWidth="1"/>
    <col min="10" max="10" width="18.7109375" customWidth="1"/>
    <col min="11" max="11" width="13.85546875" customWidth="1"/>
    <col min="12" max="12" width="16.140625" customWidth="1"/>
    <col min="13" max="13" width="14.85546875" customWidth="1"/>
    <col min="14" max="14" width="15.85546875" customWidth="1"/>
    <col min="15" max="15" width="16.7109375" customWidth="1"/>
    <col min="16" max="16" width="2" customWidth="1"/>
    <col min="17" max="17" width="18" customWidth="1"/>
  </cols>
  <sheetData>
    <row r="1" spans="1:20" ht="20.25">
      <c r="A1" s="451" t="s">
        <v>67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</row>
    <row r="2" spans="1:20" ht="20.25">
      <c r="A2" s="451" t="s">
        <v>68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</row>
    <row r="4" spans="1:20">
      <c r="A4" s="452" t="s">
        <v>69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</row>
    <row r="5" spans="1:20">
      <c r="A5" s="452" t="s">
        <v>50</v>
      </c>
      <c r="B5" s="452"/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</row>
    <row r="8" spans="1:20" ht="23.25" customHeight="1">
      <c r="A8" s="459" t="s">
        <v>13</v>
      </c>
      <c r="B8" s="462" t="s">
        <v>70</v>
      </c>
      <c r="C8" s="465" t="s">
        <v>71</v>
      </c>
      <c r="D8" s="453" t="s">
        <v>72</v>
      </c>
      <c r="E8" s="454"/>
      <c r="F8" s="454"/>
      <c r="G8" s="454"/>
      <c r="H8" s="454"/>
      <c r="I8" s="454"/>
      <c r="J8" s="454"/>
      <c r="K8" s="465" t="s">
        <v>9</v>
      </c>
      <c r="L8" s="462" t="s">
        <v>73</v>
      </c>
      <c r="M8" s="467" t="s">
        <v>113</v>
      </c>
      <c r="N8" s="462" t="s">
        <v>74</v>
      </c>
      <c r="O8" s="469" t="s">
        <v>75</v>
      </c>
    </row>
    <row r="9" spans="1:20" ht="33" customHeight="1">
      <c r="A9" s="460"/>
      <c r="B9" s="463"/>
      <c r="C9" s="466"/>
      <c r="D9" s="289" t="s">
        <v>76</v>
      </c>
      <c r="E9" s="289" t="s">
        <v>77</v>
      </c>
      <c r="F9" s="289" t="s">
        <v>78</v>
      </c>
      <c r="G9" s="289" t="s">
        <v>79</v>
      </c>
      <c r="H9" s="289" t="s">
        <v>108</v>
      </c>
      <c r="I9" s="289" t="s">
        <v>109</v>
      </c>
      <c r="J9" s="303" t="s">
        <v>111</v>
      </c>
      <c r="K9" s="466"/>
      <c r="L9" s="463"/>
      <c r="M9" s="466"/>
      <c r="N9" s="463"/>
      <c r="O9" s="470"/>
      <c r="Q9" s="382"/>
      <c r="R9" s="382"/>
      <c r="S9" s="382"/>
      <c r="T9" s="382"/>
    </row>
    <row r="10" spans="1:20">
      <c r="A10" s="461"/>
      <c r="B10" s="464"/>
      <c r="C10" s="25" t="s">
        <v>80</v>
      </c>
      <c r="D10" s="25" t="s">
        <v>80</v>
      </c>
      <c r="E10" s="25" t="s">
        <v>80</v>
      </c>
      <c r="F10" s="25" t="s">
        <v>80</v>
      </c>
      <c r="G10" s="291" t="s">
        <v>80</v>
      </c>
      <c r="H10" s="321" t="s">
        <v>80</v>
      </c>
      <c r="I10" s="350"/>
      <c r="J10" s="26" t="s">
        <v>81</v>
      </c>
      <c r="K10" s="25" t="s">
        <v>80</v>
      </c>
      <c r="L10" s="464"/>
      <c r="M10" s="468"/>
      <c r="N10" s="464"/>
      <c r="O10" s="471"/>
      <c r="Q10" s="382"/>
      <c r="R10" s="382"/>
      <c r="S10" s="382"/>
      <c r="T10" s="382"/>
    </row>
    <row r="11" spans="1:20">
      <c r="A11" s="27">
        <v>1</v>
      </c>
      <c r="B11" s="28" t="s">
        <v>1</v>
      </c>
      <c r="C11" s="339">
        <v>37570000</v>
      </c>
      <c r="D11" s="342">
        <v>3215000</v>
      </c>
      <c r="E11" s="29">
        <v>3045000</v>
      </c>
      <c r="F11" s="29">
        <v>3349000</v>
      </c>
      <c r="G11" s="29">
        <v>3118000</v>
      </c>
      <c r="H11" s="29">
        <v>3173000</v>
      </c>
      <c r="I11" s="379">
        <v>3044000</v>
      </c>
      <c r="J11" s="29">
        <f>'pendapatan '!U85</f>
        <v>2543000</v>
      </c>
      <c r="K11" s="30">
        <f>D11+E11+F11+G11+H11+I11+J11</f>
        <v>21487000</v>
      </c>
      <c r="L11" s="45">
        <f>K11/C11</f>
        <v>0.57191908437583183</v>
      </c>
      <c r="M11" s="46">
        <f>R11*7</f>
        <v>0.58333333333333337</v>
      </c>
      <c r="N11" s="46">
        <f>L11-M11</f>
        <v>-1.1414248957501538E-2</v>
      </c>
      <c r="O11" s="472"/>
      <c r="Q11" s="383">
        <f t="shared" ref="Q11:Q18" si="0">C11/12</f>
        <v>3130833.3333333335</v>
      </c>
      <c r="R11" s="384">
        <f t="shared" ref="R11:R18" si="1">Q11/C11</f>
        <v>8.3333333333333343E-2</v>
      </c>
      <c r="S11" s="382"/>
      <c r="T11" s="382"/>
    </row>
    <row r="12" spans="1:20">
      <c r="A12" s="27">
        <v>2</v>
      </c>
      <c r="B12" s="28" t="s">
        <v>0</v>
      </c>
      <c r="C12" s="339">
        <v>31970000</v>
      </c>
      <c r="D12" s="342">
        <v>2766000</v>
      </c>
      <c r="E12" s="29">
        <v>2542500</v>
      </c>
      <c r="F12" s="29">
        <v>2738000</v>
      </c>
      <c r="G12" s="29">
        <v>2711500</v>
      </c>
      <c r="H12" s="29">
        <v>2613500</v>
      </c>
      <c r="I12" s="379">
        <v>2844500</v>
      </c>
      <c r="J12" s="29">
        <f>'pendapatan '!U39</f>
        <v>2336500</v>
      </c>
      <c r="K12" s="30">
        <f t="shared" ref="K12:K18" si="2">D12+E12+J12+F12+G12+H12+I12</f>
        <v>18552500</v>
      </c>
      <c r="L12" s="45">
        <f t="shared" ref="L12:L18" si="3">K12/C12</f>
        <v>0.58030966531122929</v>
      </c>
      <c r="M12" s="46">
        <f t="shared" ref="M12:M18" si="4">R12*7</f>
        <v>0.58333333333333326</v>
      </c>
      <c r="N12" s="46">
        <f t="shared" ref="N12:N18" si="5">L12-M12</f>
        <v>-3.0236680221039647E-3</v>
      </c>
      <c r="O12" s="473"/>
      <c r="Q12" s="383">
        <f t="shared" si="0"/>
        <v>2664166.6666666665</v>
      </c>
      <c r="R12" s="384">
        <f t="shared" si="1"/>
        <v>8.3333333333333329E-2</v>
      </c>
      <c r="S12" s="382"/>
      <c r="T12" s="382"/>
    </row>
    <row r="13" spans="1:20">
      <c r="A13" s="27">
        <v>3</v>
      </c>
      <c r="B13" s="28" t="s">
        <v>7</v>
      </c>
      <c r="C13" s="339">
        <v>16855000</v>
      </c>
      <c r="D13" s="342">
        <v>1856000</v>
      </c>
      <c r="E13" s="29">
        <v>1701000</v>
      </c>
      <c r="F13" s="29">
        <v>1819000</v>
      </c>
      <c r="G13" s="29">
        <v>1792000</v>
      </c>
      <c r="H13" s="29">
        <v>1739000</v>
      </c>
      <c r="I13" s="379">
        <v>1798000</v>
      </c>
      <c r="J13" s="29">
        <f>'pendapatan '!U362</f>
        <v>1823000</v>
      </c>
      <c r="K13" s="30">
        <f t="shared" si="2"/>
        <v>12528000</v>
      </c>
      <c r="L13" s="45">
        <f t="shared" si="3"/>
        <v>0.74328092554138236</v>
      </c>
      <c r="M13" s="46">
        <f t="shared" si="4"/>
        <v>0.58333333333333326</v>
      </c>
      <c r="N13" s="46">
        <f t="shared" si="5"/>
        <v>0.15994759220804911</v>
      </c>
      <c r="O13" s="47"/>
      <c r="Q13" s="383">
        <f t="shared" si="0"/>
        <v>1404583.3333333333</v>
      </c>
      <c r="R13" s="384">
        <f t="shared" si="1"/>
        <v>8.3333333333333329E-2</v>
      </c>
      <c r="S13" s="382"/>
      <c r="T13" s="382"/>
    </row>
    <row r="14" spans="1:20">
      <c r="A14" s="27">
        <v>4</v>
      </c>
      <c r="B14" s="28" t="s">
        <v>2</v>
      </c>
      <c r="C14" s="339">
        <v>14052500</v>
      </c>
      <c r="D14" s="342">
        <v>1366500</v>
      </c>
      <c r="E14" s="29">
        <v>1100000</v>
      </c>
      <c r="F14" s="29">
        <v>1300500</v>
      </c>
      <c r="G14" s="29">
        <v>1251000</v>
      </c>
      <c r="H14" s="29">
        <v>1226500</v>
      </c>
      <c r="I14" s="379">
        <v>1235500</v>
      </c>
      <c r="J14" s="29">
        <f>'pendapatan '!U131</f>
        <v>972500</v>
      </c>
      <c r="K14" s="30">
        <f t="shared" si="2"/>
        <v>8452500</v>
      </c>
      <c r="L14" s="45">
        <f t="shared" si="3"/>
        <v>0.60149439601494392</v>
      </c>
      <c r="M14" s="46">
        <f t="shared" si="4"/>
        <v>0.58333333333333337</v>
      </c>
      <c r="N14" s="46">
        <f t="shared" si="5"/>
        <v>1.8161062681610551E-2</v>
      </c>
      <c r="O14" s="48"/>
      <c r="Q14" s="383">
        <f t="shared" si="0"/>
        <v>1171041.6666666667</v>
      </c>
      <c r="R14" s="384">
        <f t="shared" si="1"/>
        <v>8.3333333333333343E-2</v>
      </c>
      <c r="S14" s="382"/>
      <c r="T14" s="382"/>
    </row>
    <row r="15" spans="1:20">
      <c r="A15" s="27">
        <v>5</v>
      </c>
      <c r="B15" s="28" t="s">
        <v>3</v>
      </c>
      <c r="C15" s="339">
        <v>39860000</v>
      </c>
      <c r="D15" s="342">
        <v>3370000</v>
      </c>
      <c r="E15" s="29">
        <v>2919000</v>
      </c>
      <c r="F15" s="29">
        <v>3285000</v>
      </c>
      <c r="G15" s="29">
        <v>3444500</v>
      </c>
      <c r="H15" s="29">
        <v>3549000</v>
      </c>
      <c r="I15" s="379">
        <v>3538500</v>
      </c>
      <c r="J15" s="29">
        <f>'pendapatan '!U177</f>
        <v>2335000</v>
      </c>
      <c r="K15" s="30">
        <f t="shared" si="2"/>
        <v>22441000</v>
      </c>
      <c r="L15" s="45">
        <f t="shared" si="3"/>
        <v>0.56299548419468137</v>
      </c>
      <c r="M15" s="46">
        <f t="shared" si="4"/>
        <v>0.58333333333333326</v>
      </c>
      <c r="N15" s="46">
        <f t="shared" si="5"/>
        <v>-2.0337849138651887E-2</v>
      </c>
      <c r="O15" s="47"/>
      <c r="Q15" s="383">
        <f t="shared" si="0"/>
        <v>3321666.6666666665</v>
      </c>
      <c r="R15" s="384">
        <f t="shared" si="1"/>
        <v>8.3333333333333329E-2</v>
      </c>
      <c r="S15" s="382"/>
      <c r="T15" s="384"/>
    </row>
    <row r="16" spans="1:20">
      <c r="A16" s="27">
        <v>6</v>
      </c>
      <c r="B16" s="28" t="s">
        <v>4</v>
      </c>
      <c r="C16" s="339">
        <v>55310000</v>
      </c>
      <c r="D16" s="342">
        <v>5181000</v>
      </c>
      <c r="E16" s="29">
        <v>4763000</v>
      </c>
      <c r="F16" s="29">
        <v>5181000</v>
      </c>
      <c r="G16" s="29">
        <v>4858000</v>
      </c>
      <c r="H16" s="29">
        <v>5007000</v>
      </c>
      <c r="I16" s="379">
        <v>5460000</v>
      </c>
      <c r="J16" s="29">
        <f>'pendapatan '!U223</f>
        <v>4812000</v>
      </c>
      <c r="K16" s="30">
        <f t="shared" si="2"/>
        <v>35262000</v>
      </c>
      <c r="L16" s="45">
        <f t="shared" si="3"/>
        <v>0.63753389983728082</v>
      </c>
      <c r="M16" s="46">
        <f t="shared" si="4"/>
        <v>0.58333333333333337</v>
      </c>
      <c r="N16" s="46">
        <f t="shared" si="5"/>
        <v>5.4200566503947445E-2</v>
      </c>
      <c r="O16" s="49"/>
      <c r="Q16" s="383">
        <f t="shared" si="0"/>
        <v>4609166.666666667</v>
      </c>
      <c r="R16" s="384">
        <f t="shared" si="1"/>
        <v>8.3333333333333343E-2</v>
      </c>
      <c r="S16" s="382"/>
      <c r="T16" s="384">
        <f>R16*4</f>
        <v>0.33333333333333337</v>
      </c>
    </row>
    <row r="17" spans="1:20">
      <c r="A17" s="27">
        <v>7</v>
      </c>
      <c r="B17" s="28" t="s">
        <v>5</v>
      </c>
      <c r="C17" s="339">
        <v>36767500</v>
      </c>
      <c r="D17" s="342">
        <v>3592500</v>
      </c>
      <c r="E17" s="29">
        <v>2661000</v>
      </c>
      <c r="F17" s="29">
        <v>3137500</v>
      </c>
      <c r="G17" s="29">
        <v>3088000</v>
      </c>
      <c r="H17" s="29">
        <v>3555500</v>
      </c>
      <c r="I17" s="379">
        <v>3725500</v>
      </c>
      <c r="J17" s="29">
        <f>'pendapatan '!U270</f>
        <v>3232000</v>
      </c>
      <c r="K17" s="30">
        <f t="shared" si="2"/>
        <v>22992000</v>
      </c>
      <c r="L17" s="45">
        <f t="shared" si="3"/>
        <v>0.62533487454953418</v>
      </c>
      <c r="M17" s="46">
        <f t="shared" si="4"/>
        <v>0.58333333333333337</v>
      </c>
      <c r="N17" s="46">
        <f t="shared" si="5"/>
        <v>4.2001541216200811E-2</v>
      </c>
      <c r="O17" s="47"/>
      <c r="Q17" s="383">
        <f t="shared" si="0"/>
        <v>3063958.3333333335</v>
      </c>
      <c r="R17" s="384">
        <f t="shared" si="1"/>
        <v>8.3333333333333343E-2</v>
      </c>
      <c r="S17" s="382"/>
      <c r="T17" s="382"/>
    </row>
    <row r="18" spans="1:20">
      <c r="A18" s="31">
        <v>8</v>
      </c>
      <c r="B18" s="32" t="s">
        <v>6</v>
      </c>
      <c r="C18" s="340">
        <v>7665000</v>
      </c>
      <c r="D18" s="343">
        <v>605000</v>
      </c>
      <c r="E18" s="33">
        <v>509000</v>
      </c>
      <c r="F18" s="33">
        <v>581000</v>
      </c>
      <c r="G18" s="33">
        <v>608000</v>
      </c>
      <c r="H18" s="33">
        <v>609500</v>
      </c>
      <c r="I18" s="380">
        <v>661500</v>
      </c>
      <c r="J18" s="33">
        <f>'pendapatan '!U316</f>
        <v>504000</v>
      </c>
      <c r="K18" s="30">
        <f t="shared" si="2"/>
        <v>4078000</v>
      </c>
      <c r="L18" s="45">
        <f t="shared" si="3"/>
        <v>0.53202870189171558</v>
      </c>
      <c r="M18" s="46">
        <f t="shared" si="4"/>
        <v>0.58333333333333326</v>
      </c>
      <c r="N18" s="46">
        <f t="shared" si="5"/>
        <v>-5.1304631441617676E-2</v>
      </c>
      <c r="O18" s="47"/>
      <c r="Q18" s="383">
        <f t="shared" si="0"/>
        <v>638750</v>
      </c>
      <c r="R18" s="384">
        <f t="shared" si="1"/>
        <v>8.3333333333333329E-2</v>
      </c>
      <c r="S18" s="382"/>
      <c r="T18" s="382"/>
    </row>
    <row r="19" spans="1:20" ht="15.75" thickBot="1">
      <c r="A19" s="455" t="s">
        <v>8</v>
      </c>
      <c r="B19" s="456"/>
      <c r="C19" s="341">
        <f>SUM(C11:C18)</f>
        <v>240050000</v>
      </c>
      <c r="D19" s="344">
        <f>SUM(D11:D18)</f>
        <v>21952000</v>
      </c>
      <c r="E19" s="344">
        <f t="shared" ref="E19:J19" si="6">SUM(E11:E18)</f>
        <v>19240500</v>
      </c>
      <c r="F19" s="344">
        <f t="shared" si="6"/>
        <v>21391000</v>
      </c>
      <c r="G19" s="344">
        <f t="shared" si="6"/>
        <v>20871000</v>
      </c>
      <c r="H19" s="344">
        <f t="shared" si="6"/>
        <v>21473000</v>
      </c>
      <c r="I19" s="344">
        <f t="shared" si="6"/>
        <v>22307500</v>
      </c>
      <c r="J19" s="344">
        <f t="shared" si="6"/>
        <v>18558000</v>
      </c>
      <c r="K19" s="34">
        <f t="shared" ref="J19:K19" si="7">SUM(K11:K18)</f>
        <v>145793000</v>
      </c>
      <c r="L19" s="50">
        <f t="shared" ref="L19" si="8">K19/C19</f>
        <v>0.6073443032701521</v>
      </c>
      <c r="M19" s="50"/>
      <c r="N19" s="51"/>
      <c r="O19" s="52"/>
      <c r="Q19" s="382"/>
      <c r="R19" s="382"/>
      <c r="S19" s="382"/>
      <c r="T19" s="382"/>
    </row>
    <row r="20" spans="1:20">
      <c r="B20" s="35"/>
      <c r="C20" s="36"/>
      <c r="D20" s="36"/>
      <c r="E20" s="36"/>
      <c r="F20" s="36"/>
      <c r="G20" s="36"/>
      <c r="H20" s="36"/>
      <c r="I20" s="36"/>
      <c r="J20" s="37"/>
      <c r="K20" s="38"/>
      <c r="L20" s="53"/>
      <c r="M20" s="53"/>
      <c r="N20" s="53"/>
      <c r="O20" s="38"/>
      <c r="Q20" s="382"/>
      <c r="R20" s="382"/>
      <c r="S20" s="382"/>
      <c r="T20" s="382"/>
    </row>
    <row r="21" spans="1:20">
      <c r="A21" s="457" t="s">
        <v>52</v>
      </c>
      <c r="B21" s="457"/>
      <c r="C21" s="457"/>
      <c r="D21" s="457"/>
      <c r="E21" s="457"/>
      <c r="F21" s="457"/>
      <c r="G21" s="457"/>
      <c r="H21" s="457"/>
      <c r="I21" s="457"/>
      <c r="J21" s="457"/>
      <c r="K21" s="457" t="s">
        <v>82</v>
      </c>
      <c r="L21" s="457"/>
      <c r="M21" s="457"/>
      <c r="N21" s="457"/>
      <c r="O21" s="457"/>
      <c r="Q21" s="499">
        <f>'pendapatan '!U223</f>
        <v>4812000</v>
      </c>
      <c r="R21" s="382"/>
      <c r="S21" s="382"/>
      <c r="T21" s="382"/>
    </row>
    <row r="22" spans="1:20">
      <c r="A22" s="458" t="s">
        <v>83</v>
      </c>
      <c r="B22" s="458"/>
      <c r="C22" s="458"/>
      <c r="D22" s="458"/>
      <c r="E22" s="458"/>
      <c r="F22" s="458"/>
      <c r="G22" s="458"/>
      <c r="H22" s="458"/>
      <c r="I22" s="458"/>
      <c r="J22" s="458"/>
      <c r="K22" s="457" t="s">
        <v>84</v>
      </c>
      <c r="L22" s="457"/>
      <c r="M22" s="457"/>
      <c r="N22" s="457"/>
      <c r="O22" s="457"/>
      <c r="Q22" s="382"/>
      <c r="R22" s="382"/>
      <c r="S22" s="382"/>
      <c r="T22" s="382"/>
    </row>
    <row r="23" spans="1:20">
      <c r="B23" s="458"/>
      <c r="C23" s="458"/>
      <c r="D23" s="458"/>
      <c r="E23" s="458"/>
      <c r="F23" s="458"/>
      <c r="G23" s="458"/>
      <c r="H23" s="458"/>
      <c r="I23" s="458"/>
      <c r="J23" s="458"/>
      <c r="K23" s="39"/>
      <c r="L23" s="43"/>
      <c r="M23" s="43"/>
      <c r="N23" s="43"/>
      <c r="O23" s="43"/>
      <c r="Q23" s="382"/>
      <c r="R23" s="382"/>
      <c r="S23" s="382"/>
      <c r="T23" s="382"/>
    </row>
    <row r="24" spans="1:20">
      <c r="B24" s="39"/>
      <c r="C24" s="39"/>
      <c r="D24" s="39"/>
      <c r="E24" s="39"/>
      <c r="F24" s="39"/>
      <c r="G24" s="39"/>
      <c r="H24" s="39"/>
      <c r="I24" s="39"/>
      <c r="J24" s="40"/>
      <c r="K24" s="41"/>
      <c r="L24" s="43"/>
      <c r="M24" s="43"/>
      <c r="N24" s="43"/>
      <c r="O24" s="54"/>
      <c r="Q24" s="382"/>
      <c r="R24" s="382"/>
      <c r="S24" s="382"/>
      <c r="T24" s="382"/>
    </row>
    <row r="25" spans="1:20">
      <c r="B25" s="39"/>
      <c r="C25" s="39"/>
      <c r="D25" s="39"/>
      <c r="E25" s="39"/>
      <c r="F25" s="39"/>
      <c r="G25" s="39"/>
      <c r="H25" s="39"/>
      <c r="I25" s="39"/>
      <c r="J25" s="338"/>
      <c r="K25" s="40"/>
      <c r="L25" s="43"/>
      <c r="M25" s="43"/>
      <c r="N25" s="43"/>
      <c r="O25" s="43"/>
      <c r="Q25" s="500">
        <f>N16*C16</f>
        <v>2997833.333333333</v>
      </c>
      <c r="R25" s="382">
        <f>8*3</f>
        <v>24</v>
      </c>
      <c r="S25" s="382"/>
      <c r="T25" s="382"/>
    </row>
    <row r="26" spans="1:20">
      <c r="B26" s="42"/>
      <c r="C26" s="39"/>
      <c r="D26" s="39"/>
      <c r="E26" s="39"/>
      <c r="F26" s="39"/>
      <c r="G26" s="39"/>
      <c r="H26" s="39"/>
      <c r="I26" s="39"/>
      <c r="J26" s="43"/>
      <c r="K26" s="39"/>
      <c r="L26" s="42"/>
      <c r="M26" s="42"/>
      <c r="N26" s="42"/>
      <c r="O26" s="43"/>
      <c r="Q26" s="382"/>
      <c r="R26" s="382"/>
      <c r="S26" s="382"/>
      <c r="T26" s="382"/>
    </row>
    <row r="27" spans="1:20">
      <c r="A27" s="474" t="s">
        <v>45</v>
      </c>
      <c r="B27" s="474"/>
      <c r="C27" s="474"/>
      <c r="D27" s="474"/>
      <c r="E27" s="474"/>
      <c r="F27" s="474"/>
      <c r="G27" s="474"/>
      <c r="H27" s="474"/>
      <c r="I27" s="474"/>
      <c r="J27" s="474"/>
      <c r="K27" s="474"/>
      <c r="L27" s="474"/>
      <c r="M27" s="474"/>
      <c r="N27" s="474"/>
      <c r="O27" s="474"/>
      <c r="Q27" s="383">
        <f>3.6*C18/100</f>
        <v>275940</v>
      </c>
      <c r="R27" s="382"/>
      <c r="S27" s="382"/>
      <c r="T27" s="382"/>
    </row>
    <row r="28" spans="1:20">
      <c r="A28" s="458" t="s">
        <v>53</v>
      </c>
      <c r="B28" s="458"/>
      <c r="C28" s="458"/>
      <c r="D28" s="458"/>
      <c r="E28" s="458"/>
      <c r="F28" s="458"/>
      <c r="G28" s="458"/>
      <c r="H28" s="458"/>
      <c r="I28" s="458"/>
      <c r="J28" s="458"/>
      <c r="K28" s="457"/>
      <c r="L28" s="457"/>
      <c r="M28" s="457"/>
      <c r="N28" s="457"/>
      <c r="O28" s="457"/>
      <c r="Q28" s="382"/>
      <c r="R28" s="382"/>
      <c r="S28" s="382"/>
      <c r="T28" s="382"/>
    </row>
    <row r="29" spans="1:20">
      <c r="A29" s="458" t="s">
        <v>47</v>
      </c>
      <c r="B29" s="458"/>
      <c r="C29" s="458"/>
      <c r="D29" s="458"/>
      <c r="E29" s="458"/>
      <c r="F29" s="458"/>
      <c r="G29" s="458"/>
      <c r="H29" s="458"/>
      <c r="I29" s="458"/>
      <c r="J29" s="458"/>
      <c r="K29" s="457"/>
      <c r="L29" s="457"/>
      <c r="M29" s="457"/>
      <c r="N29" s="457"/>
      <c r="O29" s="457"/>
    </row>
    <row r="31" spans="1:20">
      <c r="H31" s="382"/>
      <c r="I31" s="382"/>
      <c r="J31" s="382"/>
      <c r="K31" s="382"/>
    </row>
    <row r="32" spans="1:20">
      <c r="H32" s="382"/>
      <c r="I32" s="383">
        <f>AVERAGE(D11:I11)</f>
        <v>3157333.3333333335</v>
      </c>
      <c r="J32" s="383">
        <v>2543000</v>
      </c>
      <c r="K32" s="384">
        <f>((100%-(J32/I32)))</f>
        <v>0.19457347972972971</v>
      </c>
    </row>
    <row r="33" spans="8:14">
      <c r="H33" s="382"/>
      <c r="I33" s="383">
        <f t="shared" ref="I33:I40" si="9">AVERAGE(D12:I12)</f>
        <v>2702666.6666666665</v>
      </c>
      <c r="J33" s="383">
        <v>2336500</v>
      </c>
      <c r="K33" s="384">
        <f t="shared" ref="K33:K40" si="10">((100%-(J33/I33)))</f>
        <v>0.13548347311297482</v>
      </c>
      <c r="N33" s="44"/>
    </row>
    <row r="34" spans="8:14">
      <c r="H34" s="382"/>
      <c r="I34" s="383">
        <f t="shared" si="9"/>
        <v>1784166.6666666667</v>
      </c>
      <c r="J34" s="383">
        <v>1823000</v>
      </c>
      <c r="K34" s="384">
        <f t="shared" si="10"/>
        <v>-2.1765530126109267E-2</v>
      </c>
    </row>
    <row r="35" spans="8:14">
      <c r="H35" s="382"/>
      <c r="I35" s="383">
        <f t="shared" si="9"/>
        <v>1246666.6666666667</v>
      </c>
      <c r="J35" s="383">
        <v>966000</v>
      </c>
      <c r="K35" s="384">
        <f t="shared" si="10"/>
        <v>0.22513368983957227</v>
      </c>
    </row>
    <row r="36" spans="8:14">
      <c r="H36" s="382"/>
      <c r="I36" s="383">
        <f t="shared" si="9"/>
        <v>3351000</v>
      </c>
      <c r="J36" s="383">
        <v>2290000</v>
      </c>
      <c r="K36" s="384">
        <f t="shared" si="10"/>
        <v>0.3166219039092808</v>
      </c>
    </row>
    <row r="37" spans="8:14">
      <c r="H37" s="382"/>
      <c r="I37" s="383">
        <f t="shared" si="9"/>
        <v>5075000</v>
      </c>
      <c r="J37" s="383">
        <v>4805000</v>
      </c>
      <c r="K37" s="384">
        <f t="shared" si="10"/>
        <v>5.3201970443349733E-2</v>
      </c>
    </row>
    <row r="38" spans="8:14">
      <c r="H38" s="382"/>
      <c r="I38" s="383">
        <f t="shared" si="9"/>
        <v>3293333.3333333335</v>
      </c>
      <c r="J38" s="383">
        <v>3139500</v>
      </c>
      <c r="K38" s="384">
        <f t="shared" si="10"/>
        <v>4.6710526315789536E-2</v>
      </c>
    </row>
    <row r="39" spans="8:14">
      <c r="H39" s="382"/>
      <c r="I39" s="383">
        <f t="shared" si="9"/>
        <v>595666.66666666663</v>
      </c>
      <c r="J39" s="383">
        <v>480500</v>
      </c>
      <c r="K39" s="384">
        <f t="shared" si="10"/>
        <v>0.19334079462786791</v>
      </c>
    </row>
    <row r="40" spans="8:14">
      <c r="H40" s="382"/>
      <c r="I40" s="383">
        <f t="shared" si="9"/>
        <v>21205833.333333332</v>
      </c>
      <c r="J40" s="383">
        <v>18383500</v>
      </c>
      <c r="K40" s="384">
        <f t="shared" si="10"/>
        <v>0.13309230950603212</v>
      </c>
    </row>
    <row r="41" spans="8:14">
      <c r="H41" s="382"/>
      <c r="I41" s="382"/>
      <c r="J41" s="382"/>
      <c r="K41" s="382"/>
    </row>
    <row r="42" spans="8:14">
      <c r="H42" s="382"/>
      <c r="I42" s="382"/>
      <c r="J42" s="382"/>
      <c r="K42" s="384">
        <f>AVERAGE(K32:K40)</f>
        <v>0.14182140192872084</v>
      </c>
    </row>
  </sheetData>
  <mergeCells count="26">
    <mergeCell ref="A29:J29"/>
    <mergeCell ref="K29:O29"/>
    <mergeCell ref="A8:A10"/>
    <mergeCell ref="B8:B10"/>
    <mergeCell ref="C8:C9"/>
    <mergeCell ref="K8:K9"/>
    <mergeCell ref="L8:L10"/>
    <mergeCell ref="M8:M10"/>
    <mergeCell ref="N8:N10"/>
    <mergeCell ref="O8:O10"/>
    <mergeCell ref="O11:O12"/>
    <mergeCell ref="B23:J23"/>
    <mergeCell ref="A27:J27"/>
    <mergeCell ref="K27:O27"/>
    <mergeCell ref="A28:J28"/>
    <mergeCell ref="K28:O28"/>
    <mergeCell ref="A19:B19"/>
    <mergeCell ref="A21:J21"/>
    <mergeCell ref="K21:O21"/>
    <mergeCell ref="A22:J22"/>
    <mergeCell ref="K22:O22"/>
    <mergeCell ref="A1:O1"/>
    <mergeCell ref="A2:O2"/>
    <mergeCell ref="A4:O4"/>
    <mergeCell ref="A5:O5"/>
    <mergeCell ref="D8:J8"/>
  </mergeCells>
  <pageMargins left="0.31458333333333299" right="0.70833333333333304" top="0.74791666666666701" bottom="0.74791666666666701" header="0.31458333333333299" footer="0.31458333333333299"/>
  <pageSetup paperSize="5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4"/>
  <sheetViews>
    <sheetView topLeftCell="A61" zoomScaleNormal="100" zoomScaleSheetLayoutView="86" workbookViewId="0">
      <selection activeCell="T15" sqref="T15"/>
    </sheetView>
  </sheetViews>
  <sheetFormatPr defaultColWidth="9" defaultRowHeight="15"/>
  <cols>
    <col min="1" max="1" width="4.7109375" customWidth="1"/>
    <col min="2" max="2" width="14.42578125" customWidth="1"/>
    <col min="3" max="3" width="9" hidden="1" customWidth="1"/>
    <col min="4" max="19" width="7.7109375" customWidth="1"/>
    <col min="20" max="20" width="11.28515625" customWidth="1"/>
  </cols>
  <sheetData>
    <row r="1" spans="1:20" ht="18">
      <c r="A1" s="439" t="s">
        <v>55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</row>
    <row r="2" spans="1:20" ht="18">
      <c r="A2" s="475" t="s">
        <v>11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 t="s">
        <v>12</v>
      </c>
      <c r="P2" s="475"/>
      <c r="Q2" s="475"/>
      <c r="R2" s="475"/>
      <c r="S2" s="475"/>
      <c r="T2" s="475"/>
    </row>
    <row r="3" spans="1:20" ht="18">
      <c r="A3" s="475" t="str">
        <f>'pendapatan '!A3:V3</f>
        <v>BULAN      : JULI 2021</v>
      </c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  <c r="R3" s="475"/>
      <c r="S3" s="475"/>
      <c r="T3" s="475"/>
    </row>
    <row r="4" spans="1:20">
      <c r="A4" s="485" t="s">
        <v>13</v>
      </c>
      <c r="B4" s="478" t="s">
        <v>14</v>
      </c>
      <c r="C4" s="478" t="s">
        <v>15</v>
      </c>
      <c r="D4" s="476" t="s">
        <v>16</v>
      </c>
      <c r="E4" s="476"/>
      <c r="F4" s="476"/>
      <c r="G4" s="476"/>
      <c r="H4" s="476" t="s">
        <v>17</v>
      </c>
      <c r="I4" s="476"/>
      <c r="J4" s="476"/>
      <c r="K4" s="476"/>
      <c r="L4" s="476" t="s">
        <v>18</v>
      </c>
      <c r="M4" s="476"/>
      <c r="N4" s="476"/>
      <c r="O4" s="476"/>
      <c r="P4" s="476" t="s">
        <v>19</v>
      </c>
      <c r="Q4" s="476"/>
      <c r="R4" s="476"/>
      <c r="S4" s="476"/>
      <c r="T4" s="111"/>
    </row>
    <row r="5" spans="1:20">
      <c r="A5" s="486"/>
      <c r="B5" s="479"/>
      <c r="C5" s="479"/>
      <c r="D5" s="479" t="s">
        <v>56</v>
      </c>
      <c r="E5" s="479" t="s">
        <v>57</v>
      </c>
      <c r="F5" s="477" t="s">
        <v>58</v>
      </c>
      <c r="G5" s="477"/>
      <c r="H5" s="479" t="s">
        <v>56</v>
      </c>
      <c r="I5" s="479" t="s">
        <v>57</v>
      </c>
      <c r="J5" s="477" t="s">
        <v>58</v>
      </c>
      <c r="K5" s="477"/>
      <c r="L5" s="479" t="s">
        <v>56</v>
      </c>
      <c r="M5" s="479" t="s">
        <v>57</v>
      </c>
      <c r="N5" s="477" t="s">
        <v>58</v>
      </c>
      <c r="O5" s="477"/>
      <c r="P5" s="479" t="s">
        <v>56</v>
      </c>
      <c r="Q5" s="479" t="s">
        <v>57</v>
      </c>
      <c r="R5" s="477" t="s">
        <v>58</v>
      </c>
      <c r="S5" s="477"/>
      <c r="T5" s="111"/>
    </row>
    <row r="6" spans="1:20">
      <c r="A6" s="487"/>
      <c r="B6" s="480"/>
      <c r="C6" s="480"/>
      <c r="D6" s="480"/>
      <c r="E6" s="480"/>
      <c r="F6" s="79" t="s">
        <v>59</v>
      </c>
      <c r="G6" s="79" t="s">
        <v>60</v>
      </c>
      <c r="H6" s="480"/>
      <c r="I6" s="480"/>
      <c r="J6" s="79" t="s">
        <v>59</v>
      </c>
      <c r="K6" s="79" t="s">
        <v>60</v>
      </c>
      <c r="L6" s="480"/>
      <c r="M6" s="480"/>
      <c r="N6" s="98" t="s">
        <v>59</v>
      </c>
      <c r="O6" s="98" t="s">
        <v>60</v>
      </c>
      <c r="P6" s="480"/>
      <c r="Q6" s="480"/>
      <c r="R6" s="98" t="s">
        <v>59</v>
      </c>
      <c r="S6" s="98" t="s">
        <v>60</v>
      </c>
      <c r="T6" s="112"/>
    </row>
    <row r="7" spans="1:20">
      <c r="A7" s="80">
        <f>'pendapatan '!A8</f>
        <v>1</v>
      </c>
      <c r="B7" s="81">
        <f>'pendapatan '!B8</f>
        <v>44378</v>
      </c>
      <c r="C7" s="82" t="e">
        <f>#REF!</f>
        <v>#REF!</v>
      </c>
      <c r="D7" s="83">
        <f>'pendapatan '!D8</f>
        <v>2</v>
      </c>
      <c r="E7" s="84">
        <f>rit!D7</f>
        <v>2</v>
      </c>
      <c r="F7" s="84" t="s">
        <v>41</v>
      </c>
      <c r="G7" s="85">
        <v>10</v>
      </c>
      <c r="H7" s="86">
        <v>6</v>
      </c>
      <c r="I7" s="84">
        <f>'pendapatan '!F8</f>
        <v>6</v>
      </c>
      <c r="J7" s="84">
        <v>17</v>
      </c>
      <c r="K7" s="85">
        <v>13</v>
      </c>
      <c r="L7" s="86">
        <v>5</v>
      </c>
      <c r="M7" s="84">
        <f>'pendapatan '!H8</f>
        <v>6</v>
      </c>
      <c r="N7" s="84">
        <v>13</v>
      </c>
      <c r="O7" s="86">
        <v>13</v>
      </c>
      <c r="P7" s="103"/>
      <c r="Q7" s="113"/>
      <c r="R7" s="113"/>
      <c r="S7" s="103"/>
      <c r="T7" s="111"/>
    </row>
    <row r="8" spans="1:20">
      <c r="A8" s="80">
        <f>'pendapatan '!A9</f>
        <v>2</v>
      </c>
      <c r="B8" s="81">
        <f>'pendapatan '!B9</f>
        <v>44379</v>
      </c>
      <c r="C8" s="87" t="e">
        <f>#REF!</f>
        <v>#REF!</v>
      </c>
      <c r="D8" s="88">
        <f>'pendapatan '!D9</f>
        <v>3</v>
      </c>
      <c r="E8" s="89">
        <f>D8</f>
        <v>3</v>
      </c>
      <c r="F8" s="89" t="s">
        <v>41</v>
      </c>
      <c r="G8" s="90">
        <v>19</v>
      </c>
      <c r="H8" s="90">
        <v>6</v>
      </c>
      <c r="I8" s="89">
        <f>'pendapatan '!F9</f>
        <v>7</v>
      </c>
      <c r="J8" s="89">
        <v>17</v>
      </c>
      <c r="K8" s="90">
        <v>10</v>
      </c>
      <c r="L8" s="90">
        <v>6</v>
      </c>
      <c r="M8" s="89">
        <f>'pendapatan '!H9</f>
        <v>7</v>
      </c>
      <c r="N8" s="89">
        <v>12</v>
      </c>
      <c r="O8" s="90">
        <v>10</v>
      </c>
      <c r="P8" s="104"/>
      <c r="Q8" s="114"/>
      <c r="R8" s="114"/>
      <c r="S8" s="104"/>
      <c r="T8" s="111"/>
    </row>
    <row r="9" spans="1:20">
      <c r="A9" s="80">
        <f>'pendapatan '!A10</f>
        <v>3</v>
      </c>
      <c r="B9" s="81">
        <f>'pendapatan '!B10</f>
        <v>44380</v>
      </c>
      <c r="C9" s="87" t="e">
        <f>#REF!</f>
        <v>#REF!</v>
      </c>
      <c r="D9" s="88">
        <f>'pendapatan '!D10</f>
        <v>2</v>
      </c>
      <c r="E9" s="89">
        <f t="shared" ref="E9:E36" si="0">D9</f>
        <v>2</v>
      </c>
      <c r="F9" s="89" t="s">
        <v>41</v>
      </c>
      <c r="G9" s="90">
        <v>11</v>
      </c>
      <c r="H9" s="90">
        <v>5</v>
      </c>
      <c r="I9" s="89">
        <f>'pendapatan '!F10</f>
        <v>8</v>
      </c>
      <c r="J9" s="89">
        <v>13</v>
      </c>
      <c r="K9" s="90">
        <v>10</v>
      </c>
      <c r="L9" s="90">
        <v>4</v>
      </c>
      <c r="M9" s="89">
        <f>'pendapatan '!H10</f>
        <v>8</v>
      </c>
      <c r="N9" s="89">
        <v>11</v>
      </c>
      <c r="O9" s="90">
        <v>9</v>
      </c>
      <c r="P9" s="104"/>
      <c r="Q9" s="114"/>
      <c r="R9" s="114"/>
      <c r="S9" s="104"/>
      <c r="T9" s="111" t="s">
        <v>32</v>
      </c>
    </row>
    <row r="10" spans="1:20">
      <c r="A10" s="80">
        <f>'pendapatan '!A11</f>
        <v>4</v>
      </c>
      <c r="B10" s="81">
        <f>'pendapatan '!B11</f>
        <v>44381</v>
      </c>
      <c r="C10" s="87" t="e">
        <f>#REF!</f>
        <v>#REF!</v>
      </c>
      <c r="D10" s="88">
        <f>'pendapatan '!D11</f>
        <v>2</v>
      </c>
      <c r="E10" s="89">
        <f t="shared" si="0"/>
        <v>2</v>
      </c>
      <c r="F10" s="89" t="s">
        <v>41</v>
      </c>
      <c r="G10" s="90">
        <v>13</v>
      </c>
      <c r="H10" s="90">
        <v>6</v>
      </c>
      <c r="I10" s="89">
        <f>'pendapatan '!F11</f>
        <v>6</v>
      </c>
      <c r="J10" s="89">
        <v>11</v>
      </c>
      <c r="K10" s="90">
        <v>7</v>
      </c>
      <c r="L10" s="90">
        <v>5</v>
      </c>
      <c r="M10" s="89">
        <f>'pendapatan '!H11</f>
        <v>6</v>
      </c>
      <c r="N10" s="89">
        <v>8</v>
      </c>
      <c r="O10" s="90">
        <v>7</v>
      </c>
      <c r="P10" s="104"/>
      <c r="Q10" s="114"/>
      <c r="R10" s="114"/>
      <c r="S10" s="104"/>
      <c r="T10" s="111"/>
    </row>
    <row r="11" spans="1:20">
      <c r="A11" s="80">
        <f>'pendapatan '!A12</f>
        <v>5</v>
      </c>
      <c r="B11" s="81">
        <f>'pendapatan '!B12</f>
        <v>44382</v>
      </c>
      <c r="C11" s="87" t="e">
        <f>#REF!</f>
        <v>#REF!</v>
      </c>
      <c r="D11" s="88">
        <f>'pendapatan '!D12</f>
        <v>3</v>
      </c>
      <c r="E11" s="89">
        <f t="shared" si="0"/>
        <v>3</v>
      </c>
      <c r="F11" s="89" t="s">
        <v>41</v>
      </c>
      <c r="G11" s="90">
        <v>19</v>
      </c>
      <c r="H11" s="90">
        <v>6</v>
      </c>
      <c r="I11" s="89">
        <f>'pendapatan '!F12</f>
        <v>8</v>
      </c>
      <c r="J11" s="89">
        <v>12</v>
      </c>
      <c r="K11" s="90">
        <v>8</v>
      </c>
      <c r="L11" s="90">
        <v>5</v>
      </c>
      <c r="M11" s="89">
        <f>'pendapatan '!H12</f>
        <v>0</v>
      </c>
      <c r="N11" s="89">
        <v>0</v>
      </c>
      <c r="O11" s="90">
        <v>0</v>
      </c>
      <c r="P11" s="104"/>
      <c r="Q11" s="114"/>
      <c r="R11" s="114"/>
      <c r="S11" s="104"/>
      <c r="T11" s="111"/>
    </row>
    <row r="12" spans="1:20">
      <c r="A12" s="80">
        <f>'pendapatan '!A13</f>
        <v>6</v>
      </c>
      <c r="B12" s="81">
        <f>'pendapatan '!B13</f>
        <v>44383</v>
      </c>
      <c r="C12" s="87" t="e">
        <f>#REF!</f>
        <v>#REF!</v>
      </c>
      <c r="D12" s="88">
        <f>'pendapatan '!D13</f>
        <v>3</v>
      </c>
      <c r="E12" s="89">
        <f t="shared" si="0"/>
        <v>3</v>
      </c>
      <c r="F12" s="89" t="s">
        <v>41</v>
      </c>
      <c r="G12" s="90">
        <v>23</v>
      </c>
      <c r="H12" s="90">
        <v>5</v>
      </c>
      <c r="I12" s="89">
        <f>'pendapatan '!F13</f>
        <v>8</v>
      </c>
      <c r="J12" s="89">
        <v>12</v>
      </c>
      <c r="K12" s="90">
        <v>15</v>
      </c>
      <c r="L12" s="90">
        <v>4</v>
      </c>
      <c r="M12" s="89">
        <f>'pendapatan '!H13</f>
        <v>7</v>
      </c>
      <c r="N12" s="89">
        <v>7</v>
      </c>
      <c r="O12" s="90">
        <v>10</v>
      </c>
      <c r="P12" s="104"/>
      <c r="Q12" s="114"/>
      <c r="R12" s="114"/>
      <c r="S12" s="104"/>
      <c r="T12" s="111"/>
    </row>
    <row r="13" spans="1:20">
      <c r="A13" s="80">
        <f>'pendapatan '!A14</f>
        <v>7</v>
      </c>
      <c r="B13" s="81">
        <f>'pendapatan '!B14</f>
        <v>44384</v>
      </c>
      <c r="C13" s="87" t="e">
        <f>#REF!</f>
        <v>#REF!</v>
      </c>
      <c r="D13" s="88">
        <f>'pendapatan '!D14</f>
        <v>3</v>
      </c>
      <c r="E13" s="89">
        <f t="shared" si="0"/>
        <v>3</v>
      </c>
      <c r="F13" s="89" t="s">
        <v>41</v>
      </c>
      <c r="G13" s="90">
        <v>11</v>
      </c>
      <c r="H13" s="90">
        <v>5</v>
      </c>
      <c r="I13" s="89">
        <f>'pendapatan '!F14</f>
        <v>8</v>
      </c>
      <c r="J13" s="89">
        <v>14</v>
      </c>
      <c r="K13" s="90">
        <v>13</v>
      </c>
      <c r="L13" s="90">
        <v>5</v>
      </c>
      <c r="M13" s="89">
        <f>'pendapatan '!H14</f>
        <v>6</v>
      </c>
      <c r="N13" s="89">
        <v>6</v>
      </c>
      <c r="O13" s="90">
        <v>10</v>
      </c>
      <c r="P13" s="104"/>
      <c r="Q13" s="114"/>
      <c r="R13" s="114"/>
      <c r="S13" s="104"/>
      <c r="T13" s="111"/>
    </row>
    <row r="14" spans="1:20">
      <c r="A14" s="80">
        <f>'pendapatan '!A15</f>
        <v>8</v>
      </c>
      <c r="B14" s="81">
        <f>'pendapatan '!B15</f>
        <v>44385</v>
      </c>
      <c r="C14" s="87" t="e">
        <f>#REF!</f>
        <v>#REF!</v>
      </c>
      <c r="D14" s="88">
        <f>'pendapatan '!D15</f>
        <v>3</v>
      </c>
      <c r="E14" s="89">
        <f t="shared" si="0"/>
        <v>3</v>
      </c>
      <c r="F14" s="89" t="s">
        <v>41</v>
      </c>
      <c r="G14" s="90">
        <v>10</v>
      </c>
      <c r="H14" s="90">
        <v>5</v>
      </c>
      <c r="I14" s="89">
        <f>'pendapatan '!F15</f>
        <v>7</v>
      </c>
      <c r="J14" s="89">
        <v>12</v>
      </c>
      <c r="K14" s="90">
        <v>10</v>
      </c>
      <c r="L14" s="90">
        <v>5</v>
      </c>
      <c r="M14" s="89">
        <f>'pendapatan '!H15</f>
        <v>7</v>
      </c>
      <c r="N14" s="89">
        <v>7</v>
      </c>
      <c r="O14" s="90">
        <v>9</v>
      </c>
      <c r="P14" s="104"/>
      <c r="Q14" s="114"/>
      <c r="R14" s="114"/>
      <c r="S14" s="104"/>
      <c r="T14" s="111"/>
    </row>
    <row r="15" spans="1:20">
      <c r="A15" s="80">
        <f>'pendapatan '!A16</f>
        <v>9</v>
      </c>
      <c r="B15" s="81">
        <f>'pendapatan '!B16</f>
        <v>44386</v>
      </c>
      <c r="C15" s="87" t="e">
        <f>#REF!</f>
        <v>#REF!</v>
      </c>
      <c r="D15" s="88">
        <f>'pendapatan '!D16</f>
        <v>2</v>
      </c>
      <c r="E15" s="89">
        <f t="shared" si="0"/>
        <v>2</v>
      </c>
      <c r="F15" s="89" t="s">
        <v>41</v>
      </c>
      <c r="G15" s="90">
        <v>9</v>
      </c>
      <c r="H15" s="90">
        <v>6</v>
      </c>
      <c r="I15" s="89">
        <f>'pendapatan '!F16</f>
        <v>6</v>
      </c>
      <c r="J15" s="89">
        <v>6</v>
      </c>
      <c r="K15" s="90">
        <v>8</v>
      </c>
      <c r="L15" s="90">
        <v>6</v>
      </c>
      <c r="M15" s="89">
        <f>'pendapatan '!H16</f>
        <v>0</v>
      </c>
      <c r="N15" s="89">
        <v>0</v>
      </c>
      <c r="O15" s="90">
        <v>0</v>
      </c>
      <c r="P15" s="104"/>
      <c r="Q15" s="114"/>
      <c r="R15" s="114"/>
      <c r="S15" s="104"/>
      <c r="T15" s="111"/>
    </row>
    <row r="16" spans="1:20">
      <c r="A16" s="80">
        <f>'pendapatan '!A17</f>
        <v>10</v>
      </c>
      <c r="B16" s="81">
        <f>'pendapatan '!B17</f>
        <v>44387</v>
      </c>
      <c r="C16" s="87" t="e">
        <f>#REF!</f>
        <v>#REF!</v>
      </c>
      <c r="D16" s="88">
        <f>'pendapatan '!D17</f>
        <v>2</v>
      </c>
      <c r="E16" s="89">
        <f t="shared" si="0"/>
        <v>2</v>
      </c>
      <c r="F16" s="89" t="s">
        <v>41</v>
      </c>
      <c r="G16" s="90">
        <v>5</v>
      </c>
      <c r="H16" s="90">
        <v>5</v>
      </c>
      <c r="I16" s="89">
        <f>'pendapatan '!F17</f>
        <v>6</v>
      </c>
      <c r="J16" s="89">
        <v>7</v>
      </c>
      <c r="K16" s="90">
        <v>8</v>
      </c>
      <c r="L16" s="90">
        <v>4</v>
      </c>
      <c r="M16" s="89">
        <f>'pendapatan '!H17</f>
        <v>7</v>
      </c>
      <c r="N16" s="89">
        <v>7</v>
      </c>
      <c r="O16" s="90">
        <v>7</v>
      </c>
      <c r="P16" s="104"/>
      <c r="Q16" s="114"/>
      <c r="R16" s="114"/>
      <c r="S16" s="104"/>
      <c r="T16" s="111"/>
    </row>
    <row r="17" spans="1:20">
      <c r="A17" s="80">
        <f>'pendapatan '!A18</f>
        <v>11</v>
      </c>
      <c r="B17" s="81">
        <f>'pendapatan '!B18</f>
        <v>44388</v>
      </c>
      <c r="C17" s="87" t="e">
        <f>#REF!</f>
        <v>#REF!</v>
      </c>
      <c r="D17" s="88">
        <f>'pendapatan '!D18</f>
        <v>2</v>
      </c>
      <c r="E17" s="89">
        <f t="shared" si="0"/>
        <v>2</v>
      </c>
      <c r="F17" s="89" t="s">
        <v>41</v>
      </c>
      <c r="G17" s="90">
        <v>11</v>
      </c>
      <c r="H17" s="90">
        <v>6</v>
      </c>
      <c r="I17" s="89">
        <f>'pendapatan '!F18</f>
        <v>3</v>
      </c>
      <c r="J17" s="89">
        <v>7</v>
      </c>
      <c r="K17" s="90">
        <v>4</v>
      </c>
      <c r="L17" s="90">
        <v>4</v>
      </c>
      <c r="M17" s="89">
        <f>'pendapatan '!H18</f>
        <v>4</v>
      </c>
      <c r="N17" s="89">
        <v>4</v>
      </c>
      <c r="O17" s="90">
        <v>8</v>
      </c>
      <c r="P17" s="104"/>
      <c r="Q17" s="114"/>
      <c r="R17" s="114"/>
      <c r="S17" s="104"/>
      <c r="T17" s="111"/>
    </row>
    <row r="18" spans="1:20">
      <c r="A18" s="80">
        <f>'pendapatan '!A19</f>
        <v>12</v>
      </c>
      <c r="B18" s="81">
        <f>'pendapatan '!B19</f>
        <v>44389</v>
      </c>
      <c r="C18" s="87" t="e">
        <f>#REF!</f>
        <v>#REF!</v>
      </c>
      <c r="D18" s="88">
        <f>'pendapatan '!D19</f>
        <v>2</v>
      </c>
      <c r="E18" s="89">
        <f t="shared" si="0"/>
        <v>2</v>
      </c>
      <c r="F18" s="89" t="s">
        <v>41</v>
      </c>
      <c r="G18" s="90">
        <v>23</v>
      </c>
      <c r="H18" s="90">
        <v>5</v>
      </c>
      <c r="I18" s="89">
        <f>'pendapatan '!F19</f>
        <v>6</v>
      </c>
      <c r="J18" s="89">
        <v>7</v>
      </c>
      <c r="K18" s="90">
        <v>8</v>
      </c>
      <c r="L18" s="90">
        <v>4</v>
      </c>
      <c r="M18" s="89">
        <f>'pendapatan '!H19</f>
        <v>2</v>
      </c>
      <c r="N18" s="89">
        <v>2</v>
      </c>
      <c r="O18" s="90">
        <v>5</v>
      </c>
      <c r="P18" s="104"/>
      <c r="Q18" s="114"/>
      <c r="R18" s="114"/>
      <c r="S18" s="104"/>
      <c r="T18" s="111"/>
    </row>
    <row r="19" spans="1:20">
      <c r="A19" s="80">
        <f>'pendapatan '!A20</f>
        <v>13</v>
      </c>
      <c r="B19" s="81">
        <f>'pendapatan '!B20</f>
        <v>44390</v>
      </c>
      <c r="C19" s="87" t="e">
        <f>#REF!</f>
        <v>#REF!</v>
      </c>
      <c r="D19" s="88">
        <f>'pendapatan '!D20</f>
        <v>2</v>
      </c>
      <c r="E19" s="89">
        <f t="shared" si="0"/>
        <v>2</v>
      </c>
      <c r="F19" s="89" t="s">
        <v>41</v>
      </c>
      <c r="G19" s="90">
        <v>4</v>
      </c>
      <c r="H19" s="90">
        <v>5</v>
      </c>
      <c r="I19" s="89">
        <f>'pendapatan '!F20</f>
        <v>6</v>
      </c>
      <c r="J19" s="89">
        <v>8</v>
      </c>
      <c r="K19" s="90">
        <v>7</v>
      </c>
      <c r="L19" s="90">
        <v>3</v>
      </c>
      <c r="M19" s="89">
        <f>'pendapatan '!H20</f>
        <v>5</v>
      </c>
      <c r="N19" s="89">
        <v>5</v>
      </c>
      <c r="O19" s="90">
        <v>5</v>
      </c>
      <c r="P19" s="104"/>
      <c r="Q19" s="114"/>
      <c r="R19" s="114"/>
      <c r="S19" s="104"/>
      <c r="T19" s="111"/>
    </row>
    <row r="20" spans="1:20">
      <c r="A20" s="80">
        <f>'pendapatan '!A21</f>
        <v>14</v>
      </c>
      <c r="B20" s="81">
        <f>'pendapatan '!B21</f>
        <v>44391</v>
      </c>
      <c r="C20" s="87" t="e">
        <f>#REF!</f>
        <v>#REF!</v>
      </c>
      <c r="D20" s="88">
        <f>'pendapatan '!D21</f>
        <v>2</v>
      </c>
      <c r="E20" s="89">
        <f t="shared" si="0"/>
        <v>2</v>
      </c>
      <c r="F20" s="89" t="s">
        <v>41</v>
      </c>
      <c r="G20" s="90">
        <v>13</v>
      </c>
      <c r="H20" s="90">
        <v>4</v>
      </c>
      <c r="I20" s="89">
        <f>'pendapatan '!F21</f>
        <v>8</v>
      </c>
      <c r="J20" s="89">
        <v>12</v>
      </c>
      <c r="K20" s="90">
        <v>10</v>
      </c>
      <c r="L20" s="90">
        <v>3</v>
      </c>
      <c r="M20" s="89">
        <f>'pendapatan '!H21</f>
        <v>7</v>
      </c>
      <c r="N20" s="89">
        <v>7</v>
      </c>
      <c r="O20" s="90">
        <v>7</v>
      </c>
      <c r="P20" s="104"/>
      <c r="Q20" s="114"/>
      <c r="R20" s="114"/>
      <c r="S20" s="104"/>
      <c r="T20" s="111"/>
    </row>
    <row r="21" spans="1:20">
      <c r="A21" s="80">
        <f>'pendapatan '!A22</f>
        <v>15</v>
      </c>
      <c r="B21" s="81">
        <f>'pendapatan '!B22</f>
        <v>44392</v>
      </c>
      <c r="C21" s="87" t="e">
        <f>#REF!</f>
        <v>#REF!</v>
      </c>
      <c r="D21" s="88">
        <f>'pendapatan '!D22</f>
        <v>2</v>
      </c>
      <c r="E21" s="89">
        <f t="shared" si="0"/>
        <v>2</v>
      </c>
      <c r="F21" s="89" t="s">
        <v>41</v>
      </c>
      <c r="G21" s="90">
        <v>12</v>
      </c>
      <c r="H21" s="90">
        <v>4</v>
      </c>
      <c r="I21" s="89">
        <f>'pendapatan '!F22</f>
        <v>6</v>
      </c>
      <c r="J21" s="89">
        <v>8</v>
      </c>
      <c r="K21" s="90">
        <v>7</v>
      </c>
      <c r="L21" s="90">
        <v>3</v>
      </c>
      <c r="M21" s="89">
        <f>'pendapatan '!H22</f>
        <v>6</v>
      </c>
      <c r="N21" s="89">
        <v>6</v>
      </c>
      <c r="O21" s="90">
        <v>5</v>
      </c>
      <c r="P21" s="104"/>
      <c r="Q21" s="114"/>
      <c r="R21" s="114"/>
      <c r="S21" s="104"/>
      <c r="T21" s="111"/>
    </row>
    <row r="22" spans="1:20">
      <c r="A22" s="80">
        <f>'pendapatan '!A23</f>
        <v>16</v>
      </c>
      <c r="B22" s="81">
        <f>'pendapatan '!B23</f>
        <v>44393</v>
      </c>
      <c r="C22" s="87" t="e">
        <f>#REF!</f>
        <v>#REF!</v>
      </c>
      <c r="D22" s="88">
        <f>'pendapatan '!D23</f>
        <v>0</v>
      </c>
      <c r="E22" s="89">
        <f t="shared" si="0"/>
        <v>0</v>
      </c>
      <c r="F22" s="89" t="s">
        <v>41</v>
      </c>
      <c r="G22" s="90">
        <v>0</v>
      </c>
      <c r="H22" s="90">
        <v>4</v>
      </c>
      <c r="I22" s="89">
        <f>'pendapatan '!F23</f>
        <v>0</v>
      </c>
      <c r="J22" s="89">
        <v>0</v>
      </c>
      <c r="K22" s="90">
        <v>0</v>
      </c>
      <c r="L22" s="90">
        <v>3</v>
      </c>
      <c r="M22" s="89">
        <f>'pendapatan '!H23</f>
        <v>0</v>
      </c>
      <c r="N22" s="89">
        <v>0</v>
      </c>
      <c r="O22" s="90">
        <v>0</v>
      </c>
      <c r="P22" s="104"/>
      <c r="Q22" s="114"/>
      <c r="R22" s="114"/>
      <c r="S22" s="104"/>
      <c r="T22" s="111"/>
    </row>
    <row r="23" spans="1:20">
      <c r="A23" s="80">
        <f>'pendapatan '!A24</f>
        <v>17</v>
      </c>
      <c r="B23" s="81">
        <f>'pendapatan '!B24</f>
        <v>44394</v>
      </c>
      <c r="C23" s="87" t="e">
        <f>#REF!</f>
        <v>#REF!</v>
      </c>
      <c r="D23" s="88">
        <f>'pendapatan '!D24</f>
        <v>2</v>
      </c>
      <c r="E23" s="89">
        <f t="shared" si="0"/>
        <v>2</v>
      </c>
      <c r="F23" s="89" t="s">
        <v>41</v>
      </c>
      <c r="G23" s="90">
        <v>17</v>
      </c>
      <c r="H23" s="90">
        <v>5</v>
      </c>
      <c r="I23" s="89">
        <f>'pendapatan '!F24</f>
        <v>8</v>
      </c>
      <c r="J23" s="89">
        <v>11</v>
      </c>
      <c r="K23" s="90">
        <v>8</v>
      </c>
      <c r="L23" s="90">
        <v>3</v>
      </c>
      <c r="M23" s="89">
        <f>'pendapatan '!H24</f>
        <v>5</v>
      </c>
      <c r="N23" s="89">
        <v>5</v>
      </c>
      <c r="O23" s="90">
        <v>6</v>
      </c>
      <c r="P23" s="104"/>
      <c r="Q23" s="114"/>
      <c r="R23" s="114"/>
      <c r="S23" s="104"/>
      <c r="T23" s="111"/>
    </row>
    <row r="24" spans="1:20">
      <c r="A24" s="80">
        <f>'pendapatan '!A25</f>
        <v>18</v>
      </c>
      <c r="B24" s="81">
        <f>'pendapatan '!B25</f>
        <v>44395</v>
      </c>
      <c r="C24" s="87" t="e">
        <f>#REF!</f>
        <v>#REF!</v>
      </c>
      <c r="D24" s="88">
        <f>'pendapatan '!D25</f>
        <v>1</v>
      </c>
      <c r="E24" s="89">
        <f t="shared" si="0"/>
        <v>1</v>
      </c>
      <c r="F24" s="89" t="s">
        <v>41</v>
      </c>
      <c r="G24" s="90">
        <v>10</v>
      </c>
      <c r="H24" s="90">
        <v>3</v>
      </c>
      <c r="I24" s="89">
        <f>'pendapatan '!F25</f>
        <v>4</v>
      </c>
      <c r="J24" s="89">
        <v>8</v>
      </c>
      <c r="K24" s="90">
        <v>4</v>
      </c>
      <c r="L24" s="90">
        <v>3</v>
      </c>
      <c r="M24" s="89">
        <f>'pendapatan '!H25</f>
        <v>3</v>
      </c>
      <c r="N24" s="89">
        <v>3</v>
      </c>
      <c r="O24" s="90">
        <v>2</v>
      </c>
      <c r="P24" s="104"/>
      <c r="Q24" s="114"/>
      <c r="R24" s="114"/>
      <c r="S24" s="104"/>
      <c r="T24" s="111"/>
    </row>
    <row r="25" spans="1:20">
      <c r="A25" s="80">
        <f>'pendapatan '!A26</f>
        <v>19</v>
      </c>
      <c r="B25" s="81">
        <f>'pendapatan '!B26</f>
        <v>44396</v>
      </c>
      <c r="C25" s="87" t="e">
        <f>#REF!</f>
        <v>#REF!</v>
      </c>
      <c r="D25" s="88">
        <f>'pendapatan '!D26</f>
        <v>2</v>
      </c>
      <c r="E25" s="89">
        <f t="shared" si="0"/>
        <v>2</v>
      </c>
      <c r="F25" s="89" t="s">
        <v>41</v>
      </c>
      <c r="G25" s="90">
        <v>22</v>
      </c>
      <c r="H25" s="90">
        <v>5</v>
      </c>
      <c r="I25" s="89">
        <f>'pendapatan '!F26</f>
        <v>6</v>
      </c>
      <c r="J25" s="89">
        <v>9</v>
      </c>
      <c r="K25" s="90">
        <v>7</v>
      </c>
      <c r="L25" s="90">
        <v>2</v>
      </c>
      <c r="M25" s="89">
        <f>'pendapatan '!H26</f>
        <v>5</v>
      </c>
      <c r="N25" s="89">
        <v>5</v>
      </c>
      <c r="O25" s="90">
        <v>4</v>
      </c>
      <c r="P25" s="104"/>
      <c r="Q25" s="114"/>
      <c r="R25" s="114"/>
      <c r="S25" s="104"/>
      <c r="T25" s="111"/>
    </row>
    <row r="26" spans="1:20">
      <c r="A26" s="80">
        <f>'pendapatan '!A27</f>
        <v>20</v>
      </c>
      <c r="B26" s="81">
        <f>'pendapatan '!B27</f>
        <v>44397</v>
      </c>
      <c r="C26" s="87" t="e">
        <f>#REF!</f>
        <v>#REF!</v>
      </c>
      <c r="D26" s="88">
        <f>'pendapatan '!D27</f>
        <v>0</v>
      </c>
      <c r="E26" s="89">
        <f t="shared" si="0"/>
        <v>0</v>
      </c>
      <c r="F26" s="89" t="s">
        <v>41</v>
      </c>
      <c r="G26" s="90">
        <v>0</v>
      </c>
      <c r="H26" s="90">
        <v>4</v>
      </c>
      <c r="I26" s="89">
        <f>'pendapatan '!F27</f>
        <v>0</v>
      </c>
      <c r="J26" s="89">
        <v>0</v>
      </c>
      <c r="K26" s="90">
        <v>0</v>
      </c>
      <c r="L26" s="90">
        <v>3</v>
      </c>
      <c r="M26" s="89">
        <f>'pendapatan '!H27</f>
        <v>0</v>
      </c>
      <c r="N26" s="89">
        <v>0</v>
      </c>
      <c r="O26" s="90">
        <v>0</v>
      </c>
      <c r="P26" s="104"/>
      <c r="Q26" s="114"/>
      <c r="R26" s="114"/>
      <c r="S26" s="104"/>
      <c r="T26" s="111"/>
    </row>
    <row r="27" spans="1:20">
      <c r="A27" s="80">
        <f>'pendapatan '!A28</f>
        <v>21</v>
      </c>
      <c r="B27" s="81">
        <f>'pendapatan '!B28</f>
        <v>44398</v>
      </c>
      <c r="C27" s="87" t="e">
        <f>#REF!</f>
        <v>#REF!</v>
      </c>
      <c r="D27" s="88">
        <f>'pendapatan '!D28</f>
        <v>2</v>
      </c>
      <c r="E27" s="89">
        <f t="shared" si="0"/>
        <v>2</v>
      </c>
      <c r="F27" s="89" t="s">
        <v>41</v>
      </c>
      <c r="G27" s="90">
        <v>15</v>
      </c>
      <c r="H27" s="90">
        <v>4</v>
      </c>
      <c r="I27" s="89">
        <f>'pendapatan '!F28</f>
        <v>4</v>
      </c>
      <c r="J27" s="89">
        <v>5</v>
      </c>
      <c r="K27" s="90">
        <v>7</v>
      </c>
      <c r="L27" s="90">
        <v>3</v>
      </c>
      <c r="M27" s="89">
        <f>'pendapatan '!H28</f>
        <v>5</v>
      </c>
      <c r="N27" s="89">
        <v>5</v>
      </c>
      <c r="O27" s="90">
        <v>5</v>
      </c>
      <c r="P27" s="104"/>
      <c r="Q27" s="114"/>
      <c r="R27" s="114"/>
      <c r="S27" s="104"/>
      <c r="T27" s="111"/>
    </row>
    <row r="28" spans="1:20">
      <c r="A28" s="80">
        <f>'pendapatan '!A29</f>
        <v>22</v>
      </c>
      <c r="B28" s="81">
        <f>'pendapatan '!B29</f>
        <v>44399</v>
      </c>
      <c r="C28" s="87" t="e">
        <f>#REF!</f>
        <v>#REF!</v>
      </c>
      <c r="D28" s="88">
        <f>'pendapatan '!D29</f>
        <v>2</v>
      </c>
      <c r="E28" s="89">
        <f t="shared" si="0"/>
        <v>2</v>
      </c>
      <c r="F28" s="89" t="s">
        <v>41</v>
      </c>
      <c r="G28" s="90">
        <v>29</v>
      </c>
      <c r="H28" s="90">
        <v>4</v>
      </c>
      <c r="I28" s="89">
        <f>'pendapatan '!F29</f>
        <v>6</v>
      </c>
      <c r="J28" s="89">
        <v>8</v>
      </c>
      <c r="K28" s="90">
        <v>7</v>
      </c>
      <c r="L28" s="90">
        <v>3</v>
      </c>
      <c r="M28" s="89">
        <f>'pendapatan '!H29</f>
        <v>5</v>
      </c>
      <c r="N28" s="89">
        <v>5</v>
      </c>
      <c r="O28" s="90">
        <v>4</v>
      </c>
      <c r="P28" s="104"/>
      <c r="Q28" s="114"/>
      <c r="R28" s="114"/>
      <c r="S28" s="104"/>
      <c r="T28" s="111"/>
    </row>
    <row r="29" spans="1:20">
      <c r="A29" s="80">
        <f>'pendapatan '!A30</f>
        <v>23</v>
      </c>
      <c r="B29" s="81">
        <f>'pendapatan '!B30</f>
        <v>44400</v>
      </c>
      <c r="C29" s="87" t="e">
        <f>#REF!</f>
        <v>#REF!</v>
      </c>
      <c r="D29" s="88">
        <f>'pendapatan '!D30</f>
        <v>2</v>
      </c>
      <c r="E29" s="89">
        <f t="shared" si="0"/>
        <v>2</v>
      </c>
      <c r="F29" s="89" t="s">
        <v>41</v>
      </c>
      <c r="G29" s="90">
        <v>20</v>
      </c>
      <c r="H29" s="90">
        <v>4</v>
      </c>
      <c r="I29" s="89">
        <f>'pendapatan '!F30</f>
        <v>4</v>
      </c>
      <c r="J29" s="89">
        <v>5</v>
      </c>
      <c r="K29" s="90">
        <v>6</v>
      </c>
      <c r="L29" s="90">
        <v>2</v>
      </c>
      <c r="M29" s="89">
        <f>'pendapatan '!H30</f>
        <v>5</v>
      </c>
      <c r="N29" s="89">
        <v>5</v>
      </c>
      <c r="O29" s="90">
        <v>4</v>
      </c>
      <c r="P29" s="104"/>
      <c r="Q29" s="114"/>
      <c r="R29" s="114"/>
      <c r="S29" s="104"/>
      <c r="T29" s="111"/>
    </row>
    <row r="30" spans="1:20">
      <c r="A30" s="80">
        <f>'pendapatan '!A31</f>
        <v>24</v>
      </c>
      <c r="B30" s="81">
        <f>'pendapatan '!B31</f>
        <v>44401</v>
      </c>
      <c r="C30" s="87" t="e">
        <f>#REF!</f>
        <v>#REF!</v>
      </c>
      <c r="D30" s="88">
        <f>'pendapatan '!D31</f>
        <v>2</v>
      </c>
      <c r="E30" s="89">
        <f t="shared" si="0"/>
        <v>2</v>
      </c>
      <c r="F30" s="89" t="s">
        <v>41</v>
      </c>
      <c r="G30" s="90">
        <v>10</v>
      </c>
      <c r="H30" s="90">
        <v>4</v>
      </c>
      <c r="I30" s="89">
        <f>'pendapatan '!F31</f>
        <v>6</v>
      </c>
      <c r="J30" s="89">
        <v>9</v>
      </c>
      <c r="K30" s="90">
        <v>7</v>
      </c>
      <c r="L30" s="90">
        <v>3</v>
      </c>
      <c r="M30" s="89">
        <f>'pendapatan '!H31</f>
        <v>5</v>
      </c>
      <c r="N30" s="89">
        <v>5</v>
      </c>
      <c r="O30" s="90">
        <v>5</v>
      </c>
      <c r="P30" s="104"/>
      <c r="Q30" s="114"/>
      <c r="R30" s="114"/>
      <c r="S30" s="104"/>
      <c r="T30" s="111"/>
    </row>
    <row r="31" spans="1:20">
      <c r="A31" s="80">
        <f>'pendapatan '!A32</f>
        <v>25</v>
      </c>
      <c r="B31" s="81">
        <f>'pendapatan '!B32</f>
        <v>44402</v>
      </c>
      <c r="C31" s="87" t="e">
        <f>#REF!</f>
        <v>#REF!</v>
      </c>
      <c r="D31" s="88">
        <f>'pendapatan '!D32</f>
        <v>2</v>
      </c>
      <c r="E31" s="89">
        <f t="shared" si="0"/>
        <v>2</v>
      </c>
      <c r="F31" s="89" t="s">
        <v>41</v>
      </c>
      <c r="G31" s="90">
        <v>27</v>
      </c>
      <c r="H31" s="90">
        <v>6</v>
      </c>
      <c r="I31" s="89">
        <f>'pendapatan '!F32</f>
        <v>6</v>
      </c>
      <c r="J31" s="89">
        <v>7</v>
      </c>
      <c r="K31" s="90">
        <v>8</v>
      </c>
      <c r="L31" s="90">
        <v>2</v>
      </c>
      <c r="M31" s="89">
        <f>'pendapatan '!H32</f>
        <v>3</v>
      </c>
      <c r="N31" s="89">
        <v>3</v>
      </c>
      <c r="O31" s="90">
        <v>2</v>
      </c>
      <c r="P31" s="104"/>
      <c r="Q31" s="114"/>
      <c r="R31" s="114"/>
      <c r="S31" s="104"/>
      <c r="T31" s="111"/>
    </row>
    <row r="32" spans="1:20">
      <c r="A32" s="80">
        <f>'pendapatan '!A33</f>
        <v>26</v>
      </c>
      <c r="B32" s="81">
        <f>'pendapatan '!B33</f>
        <v>44403</v>
      </c>
      <c r="C32" s="87" t="e">
        <f>#REF!</f>
        <v>#REF!</v>
      </c>
      <c r="D32" s="88">
        <f>'pendapatan '!D33</f>
        <v>2</v>
      </c>
      <c r="E32" s="89">
        <f t="shared" si="0"/>
        <v>2</v>
      </c>
      <c r="F32" s="89" t="s">
        <v>41</v>
      </c>
      <c r="G32" s="90">
        <v>35</v>
      </c>
      <c r="H32" s="90">
        <v>6</v>
      </c>
      <c r="I32" s="89">
        <f>'pendapatan '!F33</f>
        <v>8</v>
      </c>
      <c r="J32" s="89">
        <v>11</v>
      </c>
      <c r="K32" s="90">
        <v>9</v>
      </c>
      <c r="L32" s="90">
        <v>2</v>
      </c>
      <c r="M32" s="89">
        <f>'pendapatan '!H33</f>
        <v>4</v>
      </c>
      <c r="N32" s="89">
        <v>4</v>
      </c>
      <c r="O32" s="90">
        <v>6</v>
      </c>
      <c r="P32" s="104"/>
      <c r="Q32" s="114"/>
      <c r="R32" s="114"/>
      <c r="S32" s="104"/>
      <c r="T32" s="111"/>
    </row>
    <row r="33" spans="1:20">
      <c r="A33" s="80">
        <f>'pendapatan '!A34</f>
        <v>27</v>
      </c>
      <c r="B33" s="81">
        <f>'pendapatan '!B34</f>
        <v>44404</v>
      </c>
      <c r="C33" s="87" t="e">
        <f>#REF!</f>
        <v>#REF!</v>
      </c>
      <c r="D33" s="88">
        <f>'pendapatan '!D34</f>
        <v>2</v>
      </c>
      <c r="E33" s="89">
        <f t="shared" si="0"/>
        <v>2</v>
      </c>
      <c r="F33" s="89" t="s">
        <v>41</v>
      </c>
      <c r="G33" s="89">
        <v>24</v>
      </c>
      <c r="H33" s="90">
        <v>6</v>
      </c>
      <c r="I33" s="89">
        <f>'pendapatan '!F34</f>
        <v>6</v>
      </c>
      <c r="J33" s="89">
        <v>8</v>
      </c>
      <c r="K33" s="89">
        <v>9</v>
      </c>
      <c r="L33" s="89">
        <v>3</v>
      </c>
      <c r="M33" s="89">
        <f>'pendapatan '!H34</f>
        <v>3</v>
      </c>
      <c r="N33" s="89">
        <v>3</v>
      </c>
      <c r="O33" s="89">
        <v>3</v>
      </c>
      <c r="P33" s="104"/>
      <c r="Q33" s="114"/>
      <c r="R33" s="114"/>
      <c r="S33" s="104"/>
      <c r="T33" s="111"/>
    </row>
    <row r="34" spans="1:20">
      <c r="A34" s="80">
        <f>'pendapatan '!A35</f>
        <v>28</v>
      </c>
      <c r="B34" s="81">
        <f>'pendapatan '!B35</f>
        <v>44405</v>
      </c>
      <c r="C34" s="87" t="e">
        <f>#REF!</f>
        <v>#REF!</v>
      </c>
      <c r="D34" s="88">
        <f>'pendapatan '!D35</f>
        <v>2</v>
      </c>
      <c r="E34" s="89">
        <f t="shared" si="0"/>
        <v>2</v>
      </c>
      <c r="F34" s="89" t="s">
        <v>41</v>
      </c>
      <c r="G34" s="89">
        <v>26</v>
      </c>
      <c r="H34" s="90">
        <v>3</v>
      </c>
      <c r="I34" s="89">
        <f>'pendapatan '!F35</f>
        <v>8</v>
      </c>
      <c r="J34" s="89">
        <v>10</v>
      </c>
      <c r="K34" s="89">
        <v>8</v>
      </c>
      <c r="L34" s="89">
        <v>3</v>
      </c>
      <c r="M34" s="89">
        <f>'pendapatan '!H35</f>
        <v>3</v>
      </c>
      <c r="N34" s="89">
        <v>3</v>
      </c>
      <c r="O34" s="89">
        <v>3</v>
      </c>
      <c r="P34" s="104"/>
      <c r="Q34" s="114"/>
      <c r="R34" s="114"/>
      <c r="S34" s="104"/>
      <c r="T34" s="111"/>
    </row>
    <row r="35" spans="1:20">
      <c r="A35" s="80">
        <f>'pendapatan '!A36</f>
        <v>29</v>
      </c>
      <c r="B35" s="81">
        <f>'pendapatan '!B36</f>
        <v>44406</v>
      </c>
      <c r="C35" s="87" t="e">
        <f>#REF!</f>
        <v>#REF!</v>
      </c>
      <c r="D35" s="88">
        <f>'pendapatan '!D36</f>
        <v>2</v>
      </c>
      <c r="E35" s="89">
        <f t="shared" si="0"/>
        <v>2</v>
      </c>
      <c r="F35" s="89" t="s">
        <v>41</v>
      </c>
      <c r="G35" s="89">
        <v>21</v>
      </c>
      <c r="H35" s="90">
        <v>4</v>
      </c>
      <c r="I35" s="89">
        <f>'pendapatan '!F36</f>
        <v>8</v>
      </c>
      <c r="J35" s="89">
        <v>12</v>
      </c>
      <c r="K35" s="89">
        <v>11</v>
      </c>
      <c r="L35" s="89">
        <v>3</v>
      </c>
      <c r="M35" s="89">
        <f>'pendapatan '!H36</f>
        <v>6</v>
      </c>
      <c r="N35" s="89">
        <v>6</v>
      </c>
      <c r="O35" s="90">
        <v>8</v>
      </c>
      <c r="P35" s="104"/>
      <c r="Q35" s="114"/>
      <c r="R35" s="114"/>
      <c r="S35" s="104"/>
      <c r="T35" s="111"/>
    </row>
    <row r="36" spans="1:20">
      <c r="A36" s="80">
        <f>'pendapatan '!A37</f>
        <v>30</v>
      </c>
      <c r="B36" s="81">
        <f>'pendapatan '!B37</f>
        <v>44407</v>
      </c>
      <c r="C36" s="87" t="e">
        <f>#REF!</f>
        <v>#REF!</v>
      </c>
      <c r="D36" s="88">
        <f>'pendapatan '!D37</f>
        <v>2</v>
      </c>
      <c r="E36" s="89">
        <f t="shared" si="0"/>
        <v>2</v>
      </c>
      <c r="F36" s="89" t="s">
        <v>41</v>
      </c>
      <c r="G36" s="89">
        <v>16</v>
      </c>
      <c r="H36" s="90">
        <v>4</v>
      </c>
      <c r="I36" s="89">
        <f>'pendapatan '!F37</f>
        <v>8</v>
      </c>
      <c r="J36" s="89">
        <v>12</v>
      </c>
      <c r="K36" s="89">
        <v>13</v>
      </c>
      <c r="L36" s="89">
        <v>3</v>
      </c>
      <c r="M36" s="89">
        <f>'pendapatan '!H37</f>
        <v>5</v>
      </c>
      <c r="N36" s="89">
        <v>5</v>
      </c>
      <c r="O36" s="90">
        <v>10</v>
      </c>
      <c r="P36" s="104"/>
      <c r="Q36" s="114"/>
      <c r="R36" s="114"/>
      <c r="S36" s="104"/>
      <c r="T36" s="111"/>
    </row>
    <row r="37" spans="1:20">
      <c r="A37" s="80">
        <f>'pendapatan '!A38</f>
        <v>31</v>
      </c>
      <c r="B37" s="81">
        <f>'pendapatan '!B38</f>
        <v>44408</v>
      </c>
      <c r="C37" s="91"/>
      <c r="D37" s="88">
        <f>'pendapatan '!D38</f>
        <v>2</v>
      </c>
      <c r="E37" s="89">
        <f t="shared" ref="E37" si="1">D37</f>
        <v>2</v>
      </c>
      <c r="F37" s="92"/>
      <c r="G37" s="93">
        <v>12</v>
      </c>
      <c r="H37" s="90">
        <v>5</v>
      </c>
      <c r="I37" s="89">
        <f>'pendapatan '!F38</f>
        <v>6</v>
      </c>
      <c r="J37" s="93">
        <v>11</v>
      </c>
      <c r="K37" s="93">
        <v>10</v>
      </c>
      <c r="L37" s="89">
        <v>4</v>
      </c>
      <c r="M37" s="89">
        <f>'pendapatan '!H38</f>
        <v>5</v>
      </c>
      <c r="N37" s="93">
        <v>5</v>
      </c>
      <c r="O37" s="90">
        <v>7</v>
      </c>
      <c r="P37" s="105"/>
      <c r="Q37" s="114"/>
      <c r="R37" s="115"/>
      <c r="S37" s="105"/>
      <c r="T37" s="111"/>
    </row>
    <row r="38" spans="1:20" ht="15.75">
      <c r="A38" s="481" t="s">
        <v>9</v>
      </c>
      <c r="B38" s="482"/>
      <c r="C38" s="94"/>
      <c r="D38" s="95">
        <f>SUM(D7:D37)</f>
        <v>62</v>
      </c>
      <c r="E38" s="95">
        <f t="shared" ref="E38:S38" si="2">SUM(E7:E37)</f>
        <v>62</v>
      </c>
      <c r="F38" s="95">
        <f t="shared" si="2"/>
        <v>0</v>
      </c>
      <c r="G38" s="95">
        <f t="shared" si="2"/>
        <v>477</v>
      </c>
      <c r="H38" s="95">
        <f t="shared" si="2"/>
        <v>150</v>
      </c>
      <c r="I38" s="95">
        <f t="shared" si="2"/>
        <v>187</v>
      </c>
      <c r="J38" s="95">
        <f t="shared" si="2"/>
        <v>289</v>
      </c>
      <c r="K38" s="95">
        <f t="shared" si="2"/>
        <v>252</v>
      </c>
      <c r="L38" s="95">
        <f t="shared" si="2"/>
        <v>111</v>
      </c>
      <c r="M38" s="95">
        <f t="shared" si="2"/>
        <v>140</v>
      </c>
      <c r="N38" s="95">
        <f t="shared" si="2"/>
        <v>157</v>
      </c>
      <c r="O38" s="95">
        <f t="shared" si="2"/>
        <v>174</v>
      </c>
      <c r="P38" s="106">
        <f t="shared" si="2"/>
        <v>0</v>
      </c>
      <c r="Q38" s="106">
        <f t="shared" si="2"/>
        <v>0</v>
      </c>
      <c r="R38" s="106">
        <f t="shared" si="2"/>
        <v>0</v>
      </c>
      <c r="S38" s="106">
        <f t="shared" si="2"/>
        <v>0</v>
      </c>
      <c r="T38" s="111"/>
    </row>
    <row r="39" spans="1:20" ht="15.75">
      <c r="A39" s="96"/>
      <c r="B39" s="96"/>
      <c r="C39" s="96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111"/>
    </row>
    <row r="40" spans="1:20" ht="18">
      <c r="A40" s="410" t="s">
        <v>55</v>
      </c>
      <c r="B40" s="410"/>
      <c r="C40" s="410"/>
      <c r="D40" s="410"/>
      <c r="E40" s="410"/>
      <c r="F40" s="410"/>
      <c r="G40" s="410"/>
      <c r="H40" s="410"/>
      <c r="I40" s="410"/>
      <c r="J40" s="410"/>
      <c r="K40" s="410"/>
      <c r="L40" s="410"/>
      <c r="M40" s="410"/>
      <c r="N40" s="410"/>
      <c r="O40" s="410"/>
      <c r="P40" s="410"/>
      <c r="Q40" s="410"/>
      <c r="R40" s="410"/>
      <c r="S40" s="410"/>
      <c r="T40" s="410"/>
    </row>
    <row r="41" spans="1:20" ht="18">
      <c r="A41" s="410" t="s">
        <v>34</v>
      </c>
      <c r="B41" s="410"/>
      <c r="C41" s="410"/>
      <c r="D41" s="410"/>
      <c r="E41" s="410"/>
      <c r="F41" s="410"/>
      <c r="G41" s="410"/>
      <c r="H41" s="410"/>
      <c r="I41" s="410"/>
      <c r="J41" s="410"/>
      <c r="K41" s="410"/>
      <c r="L41" s="410"/>
      <c r="M41" s="410"/>
      <c r="N41" s="410"/>
      <c r="O41" s="410"/>
      <c r="P41" s="410"/>
      <c r="Q41" s="410"/>
      <c r="R41" s="410"/>
      <c r="S41" s="410"/>
      <c r="T41" s="410"/>
    </row>
    <row r="42" spans="1:20" ht="18">
      <c r="A42" s="483" t="str">
        <f>A3</f>
        <v>BULAN      : JULI 2021</v>
      </c>
      <c r="B42" s="410"/>
      <c r="C42" s="410"/>
      <c r="D42" s="410"/>
      <c r="E42" s="410"/>
      <c r="F42" s="410"/>
      <c r="G42" s="410"/>
      <c r="H42" s="410"/>
      <c r="I42" s="410"/>
      <c r="J42" s="410"/>
      <c r="K42" s="410"/>
      <c r="L42" s="410"/>
      <c r="M42" s="410"/>
      <c r="N42" s="410"/>
      <c r="O42" s="410"/>
      <c r="P42" s="410"/>
      <c r="Q42" s="410"/>
      <c r="R42" s="410"/>
      <c r="S42" s="410"/>
      <c r="T42" s="410"/>
    </row>
    <row r="43" spans="1:20">
      <c r="A43" s="485" t="s">
        <v>13</v>
      </c>
      <c r="B43" s="478" t="s">
        <v>14</v>
      </c>
      <c r="C43" s="478" t="s">
        <v>15</v>
      </c>
      <c r="D43" s="476" t="s">
        <v>16</v>
      </c>
      <c r="E43" s="476"/>
      <c r="F43" s="476"/>
      <c r="G43" s="476"/>
      <c r="H43" s="476" t="s">
        <v>17</v>
      </c>
      <c r="I43" s="476"/>
      <c r="J43" s="476"/>
      <c r="K43" s="476"/>
      <c r="L43" s="476" t="s">
        <v>18</v>
      </c>
      <c r="M43" s="476"/>
      <c r="N43" s="476"/>
      <c r="O43" s="476"/>
      <c r="P43" s="476" t="s">
        <v>19</v>
      </c>
      <c r="Q43" s="476"/>
      <c r="R43" s="476"/>
      <c r="S43" s="476"/>
      <c r="T43" s="111"/>
    </row>
    <row r="44" spans="1:20">
      <c r="A44" s="486"/>
      <c r="B44" s="479"/>
      <c r="C44" s="479"/>
      <c r="D44" s="479" t="s">
        <v>56</v>
      </c>
      <c r="E44" s="479" t="s">
        <v>57</v>
      </c>
      <c r="F44" s="477" t="s">
        <v>58</v>
      </c>
      <c r="G44" s="477"/>
      <c r="H44" s="479" t="s">
        <v>56</v>
      </c>
      <c r="I44" s="479" t="s">
        <v>57</v>
      </c>
      <c r="J44" s="477" t="s">
        <v>58</v>
      </c>
      <c r="K44" s="477"/>
      <c r="L44" s="479" t="s">
        <v>56</v>
      </c>
      <c r="M44" s="479" t="s">
        <v>57</v>
      </c>
      <c r="N44" s="477" t="s">
        <v>58</v>
      </c>
      <c r="O44" s="477"/>
      <c r="P44" s="479" t="s">
        <v>56</v>
      </c>
      <c r="Q44" s="479" t="s">
        <v>57</v>
      </c>
      <c r="R44" s="477" t="s">
        <v>58</v>
      </c>
      <c r="S44" s="477"/>
      <c r="T44" s="111"/>
    </row>
    <row r="45" spans="1:20">
      <c r="A45" s="487"/>
      <c r="B45" s="480"/>
      <c r="C45" s="480"/>
      <c r="D45" s="480"/>
      <c r="E45" s="480"/>
      <c r="F45" s="98" t="s">
        <v>59</v>
      </c>
      <c r="G45" s="98" t="s">
        <v>60</v>
      </c>
      <c r="H45" s="480"/>
      <c r="I45" s="480"/>
      <c r="J45" s="98" t="s">
        <v>59</v>
      </c>
      <c r="K45" s="98" t="s">
        <v>60</v>
      </c>
      <c r="L45" s="480"/>
      <c r="M45" s="480"/>
      <c r="N45" s="98" t="s">
        <v>59</v>
      </c>
      <c r="O45" s="98" t="s">
        <v>60</v>
      </c>
      <c r="P45" s="480"/>
      <c r="Q45" s="480"/>
      <c r="R45" s="98" t="s">
        <v>59</v>
      </c>
      <c r="S45" s="98" t="s">
        <v>60</v>
      </c>
      <c r="T45" s="111"/>
    </row>
    <row r="46" spans="1:20">
      <c r="A46" s="99">
        <f t="shared" ref="A46:B76" si="3">A7</f>
        <v>1</v>
      </c>
      <c r="B46" s="100">
        <f t="shared" si="3"/>
        <v>44378</v>
      </c>
      <c r="C46" s="82" t="e">
        <f t="shared" ref="C46:C69" si="4">C15</f>
        <v>#REF!</v>
      </c>
      <c r="D46" s="83">
        <f>'pendapatan '!D54</f>
        <v>3</v>
      </c>
      <c r="E46" s="84">
        <f>'pendapatan '!D54</f>
        <v>3</v>
      </c>
      <c r="F46" s="84">
        <v>10</v>
      </c>
      <c r="G46" s="86">
        <v>8</v>
      </c>
      <c r="H46" s="83">
        <f>I46/2</f>
        <v>7</v>
      </c>
      <c r="I46" s="83">
        <f>'pendapatan '!F54</f>
        <v>14</v>
      </c>
      <c r="J46" s="84">
        <v>23</v>
      </c>
      <c r="K46" s="86">
        <v>26</v>
      </c>
      <c r="L46" s="107"/>
      <c r="M46" s="108"/>
      <c r="N46" s="108"/>
      <c r="O46" s="107"/>
      <c r="P46" s="107"/>
      <c r="Q46" s="108"/>
      <c r="R46" s="108"/>
      <c r="S46" s="107"/>
      <c r="T46" s="111"/>
    </row>
    <row r="47" spans="1:20">
      <c r="A47" s="101">
        <f t="shared" si="3"/>
        <v>2</v>
      </c>
      <c r="B47" s="102">
        <f t="shared" si="3"/>
        <v>44379</v>
      </c>
      <c r="C47" s="87" t="e">
        <f t="shared" si="4"/>
        <v>#REF!</v>
      </c>
      <c r="D47" s="88">
        <f>'pendapatan '!D55</f>
        <v>3</v>
      </c>
      <c r="E47" s="89">
        <f>'pendapatan '!D55</f>
        <v>3</v>
      </c>
      <c r="F47" s="89">
        <v>9</v>
      </c>
      <c r="G47" s="90">
        <v>7</v>
      </c>
      <c r="H47" s="88">
        <f>I47/2</f>
        <v>6</v>
      </c>
      <c r="I47" s="88">
        <f>'pendapatan '!F55</f>
        <v>12</v>
      </c>
      <c r="J47" s="89">
        <v>24</v>
      </c>
      <c r="K47" s="90">
        <v>23</v>
      </c>
      <c r="L47" s="109"/>
      <c r="M47" s="110"/>
      <c r="N47" s="110"/>
      <c r="O47" s="109"/>
      <c r="P47" s="109"/>
      <c r="Q47" s="110"/>
      <c r="R47" s="110"/>
      <c r="S47" s="109"/>
      <c r="T47" s="111"/>
    </row>
    <row r="48" spans="1:20">
      <c r="A48" s="101">
        <f t="shared" si="3"/>
        <v>3</v>
      </c>
      <c r="B48" s="102">
        <f t="shared" si="3"/>
        <v>44380</v>
      </c>
      <c r="C48" s="87" t="e">
        <f t="shared" si="4"/>
        <v>#REF!</v>
      </c>
      <c r="D48" s="88">
        <f>'pendapatan '!D56</f>
        <v>3</v>
      </c>
      <c r="E48" s="89">
        <f>'pendapatan '!D56</f>
        <v>3</v>
      </c>
      <c r="F48" s="89">
        <v>10</v>
      </c>
      <c r="G48" s="90">
        <v>9</v>
      </c>
      <c r="H48" s="88">
        <f t="shared" ref="H48:H75" si="5">I48/2</f>
        <v>6</v>
      </c>
      <c r="I48" s="88">
        <f>'pendapatan '!F56</f>
        <v>12</v>
      </c>
      <c r="J48" s="89">
        <v>20</v>
      </c>
      <c r="K48" s="90">
        <v>21</v>
      </c>
      <c r="L48" s="109"/>
      <c r="M48" s="110"/>
      <c r="N48" s="110"/>
      <c r="O48" s="109"/>
      <c r="P48" s="109"/>
      <c r="Q48" s="110"/>
      <c r="R48" s="110"/>
      <c r="S48" s="109"/>
      <c r="T48" s="111"/>
    </row>
    <row r="49" spans="1:20">
      <c r="A49" s="101">
        <f t="shared" si="3"/>
        <v>4</v>
      </c>
      <c r="B49" s="102">
        <f t="shared" si="3"/>
        <v>44381</v>
      </c>
      <c r="C49" s="87" t="e">
        <f t="shared" si="4"/>
        <v>#REF!</v>
      </c>
      <c r="D49" s="88">
        <f>'pendapatan '!D57</f>
        <v>3</v>
      </c>
      <c r="E49" s="89">
        <f>'pendapatan '!D57</f>
        <v>3</v>
      </c>
      <c r="F49" s="89">
        <v>9</v>
      </c>
      <c r="G49" s="90">
        <v>7</v>
      </c>
      <c r="H49" s="88">
        <f t="shared" si="5"/>
        <v>6</v>
      </c>
      <c r="I49" s="88">
        <f>'pendapatan '!F57</f>
        <v>12</v>
      </c>
      <c r="J49" s="89">
        <v>22</v>
      </c>
      <c r="K49" s="90">
        <v>20</v>
      </c>
      <c r="L49" s="109"/>
      <c r="M49" s="110"/>
      <c r="N49" s="110"/>
      <c r="O49" s="109"/>
      <c r="P49" s="109"/>
      <c r="Q49" s="110"/>
      <c r="R49" s="110"/>
      <c r="S49" s="109"/>
      <c r="T49" s="111"/>
    </row>
    <row r="50" spans="1:20">
      <c r="A50" s="101">
        <f t="shared" si="3"/>
        <v>5</v>
      </c>
      <c r="B50" s="102">
        <f t="shared" si="3"/>
        <v>44382</v>
      </c>
      <c r="C50" s="87" t="e">
        <f t="shared" si="4"/>
        <v>#REF!</v>
      </c>
      <c r="D50" s="88">
        <f>'pendapatan '!D58</f>
        <v>3</v>
      </c>
      <c r="E50" s="89">
        <f>'pendapatan '!D58</f>
        <v>3</v>
      </c>
      <c r="F50" s="89">
        <v>11</v>
      </c>
      <c r="G50" s="90">
        <v>7</v>
      </c>
      <c r="H50" s="88">
        <f t="shared" si="5"/>
        <v>6</v>
      </c>
      <c r="I50" s="88">
        <f>'pendapatan '!F58</f>
        <v>12</v>
      </c>
      <c r="J50" s="89">
        <v>24</v>
      </c>
      <c r="K50" s="90">
        <v>23</v>
      </c>
      <c r="L50" s="109"/>
      <c r="M50" s="110"/>
      <c r="N50" s="110"/>
      <c r="O50" s="109"/>
      <c r="P50" s="109"/>
      <c r="Q50" s="110"/>
      <c r="R50" s="110"/>
      <c r="S50" s="109"/>
      <c r="T50" s="111"/>
    </row>
    <row r="51" spans="1:20">
      <c r="A51" s="101">
        <f t="shared" si="3"/>
        <v>6</v>
      </c>
      <c r="B51" s="102">
        <f t="shared" si="3"/>
        <v>44383</v>
      </c>
      <c r="C51" s="87" t="e">
        <f t="shared" si="4"/>
        <v>#REF!</v>
      </c>
      <c r="D51" s="88">
        <f>'pendapatan '!D59</f>
        <v>3</v>
      </c>
      <c r="E51" s="89">
        <f>'pendapatan '!D59</f>
        <v>3</v>
      </c>
      <c r="F51" s="89">
        <v>10</v>
      </c>
      <c r="G51" s="90">
        <v>7</v>
      </c>
      <c r="H51" s="88">
        <f t="shared" si="5"/>
        <v>6</v>
      </c>
      <c r="I51" s="88">
        <f>'pendapatan '!F59</f>
        <v>12</v>
      </c>
      <c r="J51" s="89">
        <v>22</v>
      </c>
      <c r="K51" s="90">
        <v>21</v>
      </c>
      <c r="L51" s="109"/>
      <c r="M51" s="110"/>
      <c r="N51" s="110"/>
      <c r="O51" s="109"/>
      <c r="P51" s="109"/>
      <c r="Q51" s="110"/>
      <c r="R51" s="110"/>
      <c r="S51" s="109"/>
      <c r="T51" s="111"/>
    </row>
    <row r="52" spans="1:20">
      <c r="A52" s="101">
        <f t="shared" si="3"/>
        <v>7</v>
      </c>
      <c r="B52" s="102">
        <f t="shared" si="3"/>
        <v>44384</v>
      </c>
      <c r="C52" s="87" t="e">
        <f t="shared" si="4"/>
        <v>#REF!</v>
      </c>
      <c r="D52" s="88">
        <f>'pendapatan '!D60</f>
        <v>3</v>
      </c>
      <c r="E52" s="89">
        <f>'pendapatan '!D60</f>
        <v>3</v>
      </c>
      <c r="F52" s="89">
        <v>9</v>
      </c>
      <c r="G52" s="90">
        <v>7</v>
      </c>
      <c r="H52" s="88">
        <f t="shared" si="5"/>
        <v>7</v>
      </c>
      <c r="I52" s="88">
        <f>'pendapatan '!F60</f>
        <v>14</v>
      </c>
      <c r="J52" s="89">
        <v>19</v>
      </c>
      <c r="K52" s="90">
        <v>27</v>
      </c>
      <c r="L52" s="109"/>
      <c r="M52" s="110"/>
      <c r="N52" s="110"/>
      <c r="O52" s="109"/>
      <c r="P52" s="109"/>
      <c r="Q52" s="110"/>
      <c r="R52" s="110"/>
      <c r="S52" s="109"/>
      <c r="T52" s="111"/>
    </row>
    <row r="53" spans="1:20">
      <c r="A53" s="101">
        <f t="shared" si="3"/>
        <v>8</v>
      </c>
      <c r="B53" s="102">
        <f t="shared" si="3"/>
        <v>44385</v>
      </c>
      <c r="C53" s="87" t="e">
        <f t="shared" si="4"/>
        <v>#REF!</v>
      </c>
      <c r="D53" s="88">
        <f>'pendapatan '!D61</f>
        <v>3</v>
      </c>
      <c r="E53" s="89">
        <f>'pendapatan '!D61</f>
        <v>3</v>
      </c>
      <c r="F53" s="89">
        <v>11</v>
      </c>
      <c r="G53" s="90">
        <v>9</v>
      </c>
      <c r="H53" s="88">
        <f t="shared" si="5"/>
        <v>7</v>
      </c>
      <c r="I53" s="88">
        <f>'pendapatan '!F61</f>
        <v>14</v>
      </c>
      <c r="J53" s="89">
        <v>28</v>
      </c>
      <c r="K53" s="90">
        <v>31</v>
      </c>
      <c r="L53" s="109"/>
      <c r="M53" s="110"/>
      <c r="N53" s="110"/>
      <c r="O53" s="109"/>
      <c r="P53" s="109"/>
      <c r="Q53" s="110"/>
      <c r="R53" s="110"/>
      <c r="S53" s="109"/>
      <c r="T53" s="111"/>
    </row>
    <row r="54" spans="1:20">
      <c r="A54" s="101">
        <f t="shared" si="3"/>
        <v>9</v>
      </c>
      <c r="B54" s="102">
        <f t="shared" si="3"/>
        <v>44386</v>
      </c>
      <c r="C54" s="87" t="e">
        <f t="shared" si="4"/>
        <v>#REF!</v>
      </c>
      <c r="D54" s="88">
        <f>'pendapatan '!D62</f>
        <v>3</v>
      </c>
      <c r="E54" s="89">
        <f>'pendapatan '!D62</f>
        <v>3</v>
      </c>
      <c r="F54" s="89">
        <v>11</v>
      </c>
      <c r="G54" s="90">
        <v>9</v>
      </c>
      <c r="H54" s="88">
        <f t="shared" si="5"/>
        <v>6</v>
      </c>
      <c r="I54" s="88">
        <f>'pendapatan '!F62</f>
        <v>12</v>
      </c>
      <c r="J54" s="89">
        <v>22</v>
      </c>
      <c r="K54" s="90">
        <v>24</v>
      </c>
      <c r="L54" s="109"/>
      <c r="M54" s="110"/>
      <c r="N54" s="110"/>
      <c r="O54" s="109"/>
      <c r="P54" s="109"/>
      <c r="Q54" s="110"/>
      <c r="R54" s="110"/>
      <c r="S54" s="109"/>
      <c r="T54" s="111"/>
    </row>
    <row r="55" spans="1:20">
      <c r="A55" s="101">
        <f t="shared" si="3"/>
        <v>10</v>
      </c>
      <c r="B55" s="102">
        <f t="shared" si="3"/>
        <v>44387</v>
      </c>
      <c r="C55" s="87" t="e">
        <f t="shared" si="4"/>
        <v>#REF!</v>
      </c>
      <c r="D55" s="88">
        <f>'pendapatan '!D63</f>
        <v>3</v>
      </c>
      <c r="E55" s="89">
        <f>'pendapatan '!D63</f>
        <v>3</v>
      </c>
      <c r="F55" s="89">
        <v>14</v>
      </c>
      <c r="G55" s="90">
        <v>10</v>
      </c>
      <c r="H55" s="88">
        <f t="shared" si="5"/>
        <v>7</v>
      </c>
      <c r="I55" s="88">
        <f>'pendapatan '!F63</f>
        <v>14</v>
      </c>
      <c r="J55" s="89">
        <v>21</v>
      </c>
      <c r="K55" s="90">
        <v>22</v>
      </c>
      <c r="L55" s="109"/>
      <c r="M55" s="110"/>
      <c r="N55" s="110"/>
      <c r="O55" s="109"/>
      <c r="P55" s="109"/>
      <c r="Q55" s="110"/>
      <c r="R55" s="110"/>
      <c r="S55" s="109"/>
      <c r="T55" s="111"/>
    </row>
    <row r="56" spans="1:20">
      <c r="A56" s="101">
        <f t="shared" si="3"/>
        <v>11</v>
      </c>
      <c r="B56" s="102">
        <f t="shared" si="3"/>
        <v>44388</v>
      </c>
      <c r="C56" s="87" t="e">
        <f t="shared" si="4"/>
        <v>#REF!</v>
      </c>
      <c r="D56" s="88">
        <f>'pendapatan '!D64</f>
        <v>3</v>
      </c>
      <c r="E56" s="89">
        <f>'pendapatan '!D64</f>
        <v>3</v>
      </c>
      <c r="F56" s="89">
        <v>12</v>
      </c>
      <c r="G56" s="90">
        <v>9</v>
      </c>
      <c r="H56" s="88">
        <f t="shared" si="5"/>
        <v>6</v>
      </c>
      <c r="I56" s="88">
        <f>'pendapatan '!F64</f>
        <v>12</v>
      </c>
      <c r="J56" s="89">
        <v>25</v>
      </c>
      <c r="K56" s="90">
        <v>25</v>
      </c>
      <c r="L56" s="109"/>
      <c r="M56" s="110"/>
      <c r="N56" s="110"/>
      <c r="O56" s="109"/>
      <c r="P56" s="109"/>
      <c r="Q56" s="110"/>
      <c r="R56" s="110"/>
      <c r="S56" s="109"/>
      <c r="T56" s="111"/>
    </row>
    <row r="57" spans="1:20">
      <c r="A57" s="101">
        <f t="shared" si="3"/>
        <v>12</v>
      </c>
      <c r="B57" s="102">
        <f t="shared" si="3"/>
        <v>44389</v>
      </c>
      <c r="C57" s="87" t="e">
        <f t="shared" si="4"/>
        <v>#REF!</v>
      </c>
      <c r="D57" s="88">
        <f>'pendapatan '!D65</f>
        <v>3</v>
      </c>
      <c r="E57" s="89">
        <f>'pendapatan '!D65</f>
        <v>3</v>
      </c>
      <c r="F57" s="89">
        <v>10</v>
      </c>
      <c r="G57" s="90">
        <v>7</v>
      </c>
      <c r="H57" s="88">
        <f t="shared" si="5"/>
        <v>6</v>
      </c>
      <c r="I57" s="88">
        <f>'pendapatan '!F65</f>
        <v>12</v>
      </c>
      <c r="J57" s="89">
        <v>25</v>
      </c>
      <c r="K57" s="90">
        <v>27</v>
      </c>
      <c r="L57" s="109"/>
      <c r="M57" s="110"/>
      <c r="N57" s="110"/>
      <c r="O57" s="109"/>
      <c r="P57" s="109"/>
      <c r="Q57" s="110"/>
      <c r="R57" s="110"/>
      <c r="S57" s="109"/>
      <c r="T57" s="111"/>
    </row>
    <row r="58" spans="1:20">
      <c r="A58" s="101">
        <f t="shared" si="3"/>
        <v>13</v>
      </c>
      <c r="B58" s="102">
        <f t="shared" si="3"/>
        <v>44390</v>
      </c>
      <c r="C58" s="87" t="e">
        <f t="shared" si="4"/>
        <v>#REF!</v>
      </c>
      <c r="D58" s="88">
        <f>'pendapatan '!D66</f>
        <v>3</v>
      </c>
      <c r="E58" s="89">
        <f>'pendapatan '!D66</f>
        <v>3</v>
      </c>
      <c r="F58" s="89">
        <v>11</v>
      </c>
      <c r="G58" s="90">
        <v>11</v>
      </c>
      <c r="H58" s="88">
        <f t="shared" si="5"/>
        <v>7</v>
      </c>
      <c r="I58" s="88">
        <f>'pendapatan '!F66</f>
        <v>14</v>
      </c>
      <c r="J58" s="89">
        <v>30</v>
      </c>
      <c r="K58" s="90">
        <v>31</v>
      </c>
      <c r="L58" s="109"/>
      <c r="M58" s="110"/>
      <c r="N58" s="110"/>
      <c r="O58" s="109"/>
      <c r="P58" s="109"/>
      <c r="Q58" s="110"/>
      <c r="R58" s="110"/>
      <c r="S58" s="109"/>
      <c r="T58" s="111"/>
    </row>
    <row r="59" spans="1:20">
      <c r="A59" s="101">
        <f t="shared" si="3"/>
        <v>14</v>
      </c>
      <c r="B59" s="102">
        <f t="shared" si="3"/>
        <v>44391</v>
      </c>
      <c r="C59" s="87" t="e">
        <f t="shared" si="4"/>
        <v>#REF!</v>
      </c>
      <c r="D59" s="88">
        <f>'pendapatan '!D67</f>
        <v>3</v>
      </c>
      <c r="E59" s="89">
        <f>'pendapatan '!D67</f>
        <v>3</v>
      </c>
      <c r="F59" s="89">
        <v>13</v>
      </c>
      <c r="G59" s="90">
        <v>10</v>
      </c>
      <c r="H59" s="88">
        <f t="shared" si="5"/>
        <v>6</v>
      </c>
      <c r="I59" s="88">
        <f>'pendapatan '!F67</f>
        <v>12</v>
      </c>
      <c r="J59" s="89">
        <v>25</v>
      </c>
      <c r="K59" s="90">
        <v>24</v>
      </c>
      <c r="L59" s="109"/>
      <c r="M59" s="110"/>
      <c r="N59" s="110"/>
      <c r="O59" s="109"/>
      <c r="P59" s="109"/>
      <c r="Q59" s="110"/>
      <c r="R59" s="110"/>
      <c r="S59" s="109"/>
      <c r="T59" s="111"/>
    </row>
    <row r="60" spans="1:20">
      <c r="A60" s="101">
        <f t="shared" si="3"/>
        <v>15</v>
      </c>
      <c r="B60" s="102">
        <f t="shared" si="3"/>
        <v>44392</v>
      </c>
      <c r="C60" s="87" t="e">
        <f t="shared" si="4"/>
        <v>#REF!</v>
      </c>
      <c r="D60" s="88">
        <f>'pendapatan '!D68</f>
        <v>3</v>
      </c>
      <c r="E60" s="89">
        <f>'pendapatan '!D68</f>
        <v>3</v>
      </c>
      <c r="F60" s="89">
        <v>13</v>
      </c>
      <c r="G60" s="90">
        <v>9</v>
      </c>
      <c r="H60" s="88">
        <f t="shared" si="5"/>
        <v>6</v>
      </c>
      <c r="I60" s="88">
        <f>'pendapatan '!F68</f>
        <v>12</v>
      </c>
      <c r="J60" s="89">
        <v>23</v>
      </c>
      <c r="K60" s="90">
        <v>22</v>
      </c>
      <c r="L60" s="109"/>
      <c r="M60" s="110"/>
      <c r="N60" s="110"/>
      <c r="O60" s="109"/>
      <c r="P60" s="109"/>
      <c r="Q60" s="110"/>
      <c r="R60" s="110"/>
      <c r="S60" s="109"/>
      <c r="T60" s="111"/>
    </row>
    <row r="61" spans="1:20">
      <c r="A61" s="101">
        <f t="shared" si="3"/>
        <v>16</v>
      </c>
      <c r="B61" s="102">
        <f t="shared" si="3"/>
        <v>44393</v>
      </c>
      <c r="C61" s="87" t="e">
        <f t="shared" si="4"/>
        <v>#REF!</v>
      </c>
      <c r="D61" s="88">
        <f>'pendapatan '!D69</f>
        <v>3</v>
      </c>
      <c r="E61" s="89">
        <f>'pendapatan '!D69</f>
        <v>3</v>
      </c>
      <c r="F61" s="89">
        <v>13</v>
      </c>
      <c r="G61" s="90">
        <v>10</v>
      </c>
      <c r="H61" s="88">
        <f t="shared" si="5"/>
        <v>6</v>
      </c>
      <c r="I61" s="88">
        <f>'pendapatan '!F69</f>
        <v>12</v>
      </c>
      <c r="J61" s="89">
        <v>24</v>
      </c>
      <c r="K61" s="90">
        <v>25</v>
      </c>
      <c r="L61" s="109"/>
      <c r="M61" s="110"/>
      <c r="N61" s="110"/>
      <c r="O61" s="109"/>
      <c r="P61" s="109"/>
      <c r="Q61" s="110"/>
      <c r="R61" s="110"/>
      <c r="S61" s="109"/>
      <c r="T61" s="111"/>
    </row>
    <row r="62" spans="1:20">
      <c r="A62" s="101">
        <f t="shared" si="3"/>
        <v>17</v>
      </c>
      <c r="B62" s="102">
        <f t="shared" si="3"/>
        <v>44394</v>
      </c>
      <c r="C62" s="87" t="e">
        <f t="shared" si="4"/>
        <v>#REF!</v>
      </c>
      <c r="D62" s="88">
        <f>'pendapatan '!D70</f>
        <v>3</v>
      </c>
      <c r="E62" s="89">
        <f>'pendapatan '!D70</f>
        <v>3</v>
      </c>
      <c r="F62" s="89">
        <v>14</v>
      </c>
      <c r="G62" s="90">
        <v>11</v>
      </c>
      <c r="H62" s="88">
        <f t="shared" si="5"/>
        <v>7</v>
      </c>
      <c r="I62" s="88">
        <f>'pendapatan '!F70</f>
        <v>14</v>
      </c>
      <c r="J62" s="89">
        <v>29</v>
      </c>
      <c r="K62" s="90">
        <v>27</v>
      </c>
      <c r="L62" s="109"/>
      <c r="M62" s="110"/>
      <c r="N62" s="110"/>
      <c r="O62" s="109"/>
      <c r="P62" s="109"/>
      <c r="Q62" s="110"/>
      <c r="R62" s="110"/>
      <c r="S62" s="109"/>
      <c r="T62" s="111"/>
    </row>
    <row r="63" spans="1:20">
      <c r="A63" s="101">
        <f t="shared" si="3"/>
        <v>18</v>
      </c>
      <c r="B63" s="102">
        <f t="shared" si="3"/>
        <v>44395</v>
      </c>
      <c r="C63" s="87" t="e">
        <f t="shared" si="4"/>
        <v>#REF!</v>
      </c>
      <c r="D63" s="88">
        <f>'pendapatan '!D71</f>
        <v>3</v>
      </c>
      <c r="E63" s="89">
        <f>'pendapatan '!D71</f>
        <v>3</v>
      </c>
      <c r="F63" s="89">
        <v>11</v>
      </c>
      <c r="G63" s="90">
        <v>7</v>
      </c>
      <c r="H63" s="88">
        <f t="shared" si="5"/>
        <v>7</v>
      </c>
      <c r="I63" s="88">
        <f>'pendapatan '!F71</f>
        <v>14</v>
      </c>
      <c r="J63" s="89">
        <v>28</v>
      </c>
      <c r="K63" s="90">
        <v>31</v>
      </c>
      <c r="L63" s="109"/>
      <c r="M63" s="110"/>
      <c r="N63" s="110"/>
      <c r="O63" s="109"/>
      <c r="P63" s="109"/>
      <c r="Q63" s="110"/>
      <c r="R63" s="110"/>
      <c r="S63" s="109"/>
      <c r="T63" s="111"/>
    </row>
    <row r="64" spans="1:20">
      <c r="A64" s="101">
        <f t="shared" si="3"/>
        <v>19</v>
      </c>
      <c r="B64" s="102">
        <f t="shared" si="3"/>
        <v>44396</v>
      </c>
      <c r="C64" s="87" t="e">
        <f t="shared" si="4"/>
        <v>#REF!</v>
      </c>
      <c r="D64" s="88">
        <f>'pendapatan '!D72</f>
        <v>3</v>
      </c>
      <c r="E64" s="89">
        <f>'pendapatan '!D72</f>
        <v>3</v>
      </c>
      <c r="F64" s="89">
        <v>13</v>
      </c>
      <c r="G64" s="90">
        <v>7</v>
      </c>
      <c r="H64" s="88">
        <f t="shared" si="5"/>
        <v>6</v>
      </c>
      <c r="I64" s="88">
        <f>'pendapatan '!F72</f>
        <v>12</v>
      </c>
      <c r="J64" s="89">
        <v>23</v>
      </c>
      <c r="K64" s="90">
        <v>30</v>
      </c>
      <c r="L64" s="109"/>
      <c r="M64" s="110"/>
      <c r="N64" s="110"/>
      <c r="O64" s="109"/>
      <c r="P64" s="109"/>
      <c r="Q64" s="110"/>
      <c r="R64" s="110"/>
      <c r="S64" s="109"/>
      <c r="T64" s="111"/>
    </row>
    <row r="65" spans="1:20">
      <c r="A65" s="101">
        <f t="shared" si="3"/>
        <v>20</v>
      </c>
      <c r="B65" s="102">
        <f t="shared" si="3"/>
        <v>44397</v>
      </c>
      <c r="C65" s="87" t="e">
        <f t="shared" si="4"/>
        <v>#REF!</v>
      </c>
      <c r="D65" s="88">
        <f>'pendapatan '!D73</f>
        <v>3</v>
      </c>
      <c r="E65" s="89">
        <f>'pendapatan '!D73</f>
        <v>3</v>
      </c>
      <c r="F65" s="89">
        <v>10</v>
      </c>
      <c r="G65" s="90">
        <v>8</v>
      </c>
      <c r="H65" s="88">
        <f t="shared" si="5"/>
        <v>4</v>
      </c>
      <c r="I65" s="88">
        <f>'pendapatan '!F73</f>
        <v>8</v>
      </c>
      <c r="J65" s="89">
        <v>17</v>
      </c>
      <c r="K65" s="90">
        <v>22</v>
      </c>
      <c r="L65" s="109"/>
      <c r="M65" s="110"/>
      <c r="N65" s="110"/>
      <c r="O65" s="109"/>
      <c r="P65" s="109"/>
      <c r="Q65" s="110"/>
      <c r="R65" s="110"/>
      <c r="S65" s="109"/>
      <c r="T65" s="111"/>
    </row>
    <row r="66" spans="1:20">
      <c r="A66" s="101">
        <f t="shared" si="3"/>
        <v>21</v>
      </c>
      <c r="B66" s="102">
        <f t="shared" si="3"/>
        <v>44398</v>
      </c>
      <c r="C66" s="87" t="e">
        <f t="shared" si="4"/>
        <v>#REF!</v>
      </c>
      <c r="D66" s="88">
        <f>'pendapatan '!D74</f>
        <v>2</v>
      </c>
      <c r="E66" s="89">
        <f>'pendapatan '!D74</f>
        <v>2</v>
      </c>
      <c r="F66" s="89">
        <v>7</v>
      </c>
      <c r="G66" s="90">
        <v>5</v>
      </c>
      <c r="H66" s="88">
        <f t="shared" si="5"/>
        <v>4</v>
      </c>
      <c r="I66" s="88">
        <f>'pendapatan '!F74</f>
        <v>8</v>
      </c>
      <c r="J66" s="89">
        <v>14</v>
      </c>
      <c r="K66" s="90">
        <v>36</v>
      </c>
      <c r="L66" s="109"/>
      <c r="M66" s="110"/>
      <c r="N66" s="110"/>
      <c r="O66" s="109"/>
      <c r="P66" s="109"/>
      <c r="Q66" s="110"/>
      <c r="R66" s="110"/>
      <c r="S66" s="109"/>
      <c r="T66" s="111"/>
    </row>
    <row r="67" spans="1:20">
      <c r="A67" s="101">
        <f t="shared" si="3"/>
        <v>22</v>
      </c>
      <c r="B67" s="102">
        <f t="shared" si="3"/>
        <v>44399</v>
      </c>
      <c r="C67" s="87" t="e">
        <f t="shared" si="4"/>
        <v>#REF!</v>
      </c>
      <c r="D67" s="88">
        <f>'pendapatan '!D75</f>
        <v>2</v>
      </c>
      <c r="E67" s="89">
        <f>'pendapatan '!D75</f>
        <v>2</v>
      </c>
      <c r="F67" s="89">
        <v>7</v>
      </c>
      <c r="G67" s="90">
        <v>6</v>
      </c>
      <c r="H67" s="88">
        <f t="shared" si="5"/>
        <v>4</v>
      </c>
      <c r="I67" s="88">
        <f>'pendapatan '!F75</f>
        <v>8</v>
      </c>
      <c r="J67" s="89">
        <v>13</v>
      </c>
      <c r="K67" s="90">
        <v>31</v>
      </c>
      <c r="L67" s="109"/>
      <c r="M67" s="110"/>
      <c r="N67" s="110"/>
      <c r="O67" s="109"/>
      <c r="P67" s="109"/>
      <c r="Q67" s="110"/>
      <c r="R67" s="110"/>
      <c r="S67" s="109"/>
      <c r="T67" s="111"/>
    </row>
    <row r="68" spans="1:20">
      <c r="A68" s="101">
        <f t="shared" si="3"/>
        <v>23</v>
      </c>
      <c r="B68" s="102">
        <f t="shared" si="3"/>
        <v>44400</v>
      </c>
      <c r="C68" s="87">
        <f t="shared" si="4"/>
        <v>0</v>
      </c>
      <c r="D68" s="88">
        <f>'pendapatan '!D76</f>
        <v>2</v>
      </c>
      <c r="E68" s="89">
        <f>'pendapatan '!D76</f>
        <v>2</v>
      </c>
      <c r="F68" s="89">
        <v>10</v>
      </c>
      <c r="G68" s="90">
        <v>7</v>
      </c>
      <c r="H68" s="88">
        <f t="shared" si="5"/>
        <v>4</v>
      </c>
      <c r="I68" s="88">
        <f>'pendapatan '!F76</f>
        <v>8</v>
      </c>
      <c r="J68" s="89">
        <v>17</v>
      </c>
      <c r="K68" s="90">
        <v>28</v>
      </c>
      <c r="L68" s="109"/>
      <c r="M68" s="110"/>
      <c r="N68" s="110"/>
      <c r="O68" s="109"/>
      <c r="P68" s="109"/>
      <c r="Q68" s="110"/>
      <c r="R68" s="110"/>
      <c r="S68" s="109"/>
      <c r="T68" s="111"/>
    </row>
    <row r="69" spans="1:20">
      <c r="A69" s="101">
        <f t="shared" si="3"/>
        <v>24</v>
      </c>
      <c r="B69" s="102">
        <f t="shared" si="3"/>
        <v>44401</v>
      </c>
      <c r="C69" s="87">
        <f t="shared" si="4"/>
        <v>0</v>
      </c>
      <c r="D69" s="88">
        <f>'pendapatan '!D77</f>
        <v>2</v>
      </c>
      <c r="E69" s="89">
        <f>'pendapatan '!D77</f>
        <v>2</v>
      </c>
      <c r="F69" s="89">
        <v>9</v>
      </c>
      <c r="G69" s="90">
        <v>7</v>
      </c>
      <c r="H69" s="88">
        <f t="shared" si="5"/>
        <v>5</v>
      </c>
      <c r="I69" s="88">
        <f>'pendapatan '!F77</f>
        <v>10</v>
      </c>
      <c r="J69" s="89">
        <v>20</v>
      </c>
      <c r="K69" s="90">
        <v>17</v>
      </c>
      <c r="L69" s="109"/>
      <c r="M69" s="110"/>
      <c r="N69" s="110"/>
      <c r="O69" s="109"/>
      <c r="P69" s="109"/>
      <c r="Q69" s="110"/>
      <c r="R69" s="110"/>
      <c r="S69" s="109"/>
      <c r="T69" s="111"/>
    </row>
    <row r="70" spans="1:20">
      <c r="A70" s="101">
        <f t="shared" si="3"/>
        <v>25</v>
      </c>
      <c r="B70" s="102">
        <f t="shared" si="3"/>
        <v>44402</v>
      </c>
      <c r="C70" s="87" t="e">
        <f>#REF!</f>
        <v>#REF!</v>
      </c>
      <c r="D70" s="88">
        <f>'pendapatan '!D78</f>
        <v>2</v>
      </c>
      <c r="E70" s="89">
        <f>'pendapatan '!D78</f>
        <v>2</v>
      </c>
      <c r="F70" s="89">
        <v>10</v>
      </c>
      <c r="G70" s="90">
        <v>6</v>
      </c>
      <c r="H70" s="88">
        <f t="shared" si="5"/>
        <v>4</v>
      </c>
      <c r="I70" s="88">
        <f>'pendapatan '!F78</f>
        <v>8</v>
      </c>
      <c r="J70" s="89">
        <v>19</v>
      </c>
      <c r="K70" s="90">
        <v>14</v>
      </c>
      <c r="L70" s="109"/>
      <c r="M70" s="110"/>
      <c r="N70" s="110"/>
      <c r="O70" s="109"/>
      <c r="P70" s="109"/>
      <c r="Q70" s="110"/>
      <c r="R70" s="110"/>
      <c r="S70" s="109"/>
      <c r="T70" s="111"/>
    </row>
    <row r="71" spans="1:20">
      <c r="A71" s="101">
        <f t="shared" si="3"/>
        <v>26</v>
      </c>
      <c r="B71" s="102">
        <f t="shared" si="3"/>
        <v>44403</v>
      </c>
      <c r="C71" s="87" t="e">
        <f>#REF!</f>
        <v>#REF!</v>
      </c>
      <c r="D71" s="88">
        <f>'pendapatan '!D79</f>
        <v>2</v>
      </c>
      <c r="E71" s="89">
        <f>'pendapatan '!D79</f>
        <v>2</v>
      </c>
      <c r="F71" s="89">
        <v>11</v>
      </c>
      <c r="G71" s="90">
        <v>8</v>
      </c>
      <c r="H71" s="88">
        <f t="shared" si="5"/>
        <v>4</v>
      </c>
      <c r="I71" s="88">
        <f>'pendapatan '!F79</f>
        <v>8</v>
      </c>
      <c r="J71" s="89">
        <v>22</v>
      </c>
      <c r="K71" s="90">
        <v>14</v>
      </c>
      <c r="L71" s="109"/>
      <c r="M71" s="110"/>
      <c r="N71" s="110"/>
      <c r="O71" s="109"/>
      <c r="P71" s="109"/>
      <c r="Q71" s="110"/>
      <c r="R71" s="110"/>
      <c r="S71" s="109"/>
      <c r="T71" s="111"/>
    </row>
    <row r="72" spans="1:20">
      <c r="A72" s="101">
        <f t="shared" si="3"/>
        <v>27</v>
      </c>
      <c r="B72" s="102">
        <f t="shared" si="3"/>
        <v>44404</v>
      </c>
      <c r="C72" s="87" t="e">
        <f>#REF!</f>
        <v>#REF!</v>
      </c>
      <c r="D72" s="88">
        <f>'pendapatan '!D80</f>
        <v>2</v>
      </c>
      <c r="E72" s="89">
        <f>'pendapatan '!D80</f>
        <v>2</v>
      </c>
      <c r="F72" s="89">
        <v>10</v>
      </c>
      <c r="G72" s="90">
        <v>7</v>
      </c>
      <c r="H72" s="88">
        <f t="shared" si="5"/>
        <v>4</v>
      </c>
      <c r="I72" s="88">
        <f>'pendapatan '!F80</f>
        <v>8</v>
      </c>
      <c r="J72" s="89">
        <v>19</v>
      </c>
      <c r="K72" s="90">
        <v>19</v>
      </c>
      <c r="L72" s="109"/>
      <c r="M72" s="110"/>
      <c r="N72" s="110"/>
      <c r="O72" s="109"/>
      <c r="P72" s="109"/>
      <c r="Q72" s="110"/>
      <c r="R72" s="110"/>
      <c r="S72" s="109"/>
      <c r="T72" s="111"/>
    </row>
    <row r="73" spans="1:20">
      <c r="A73" s="101">
        <f t="shared" si="3"/>
        <v>28</v>
      </c>
      <c r="B73" s="102">
        <f t="shared" si="3"/>
        <v>44405</v>
      </c>
      <c r="C73" s="87" t="e">
        <f>#REF!</f>
        <v>#REF!</v>
      </c>
      <c r="D73" s="88">
        <f>'pendapatan '!D81</f>
        <v>2</v>
      </c>
      <c r="E73" s="89">
        <f>'pendapatan '!D81</f>
        <v>2</v>
      </c>
      <c r="F73" s="89">
        <v>11</v>
      </c>
      <c r="G73" s="90">
        <v>7</v>
      </c>
      <c r="H73" s="88">
        <f t="shared" si="5"/>
        <v>5</v>
      </c>
      <c r="I73" s="88">
        <f>'pendapatan '!F81</f>
        <v>10</v>
      </c>
      <c r="J73" s="89">
        <v>22</v>
      </c>
      <c r="K73" s="90">
        <v>25</v>
      </c>
      <c r="L73" s="109"/>
      <c r="M73" s="110"/>
      <c r="N73" s="110"/>
      <c r="O73" s="109"/>
      <c r="P73" s="109"/>
      <c r="Q73" s="110"/>
      <c r="R73" s="110"/>
      <c r="S73" s="109"/>
      <c r="T73" s="111"/>
    </row>
    <row r="74" spans="1:20">
      <c r="A74" s="101">
        <f t="shared" si="3"/>
        <v>29</v>
      </c>
      <c r="B74" s="102">
        <f t="shared" si="3"/>
        <v>44406</v>
      </c>
      <c r="C74" s="87" t="e">
        <f>#REF!</f>
        <v>#REF!</v>
      </c>
      <c r="D74" s="88">
        <f>'pendapatan '!D82</f>
        <v>2</v>
      </c>
      <c r="E74" s="89">
        <f>'pendapatan '!D82</f>
        <v>2</v>
      </c>
      <c r="F74" s="89">
        <v>12</v>
      </c>
      <c r="G74" s="90">
        <v>9</v>
      </c>
      <c r="H74" s="88">
        <f t="shared" si="5"/>
        <v>4</v>
      </c>
      <c r="I74" s="88">
        <f>'pendapatan '!F82</f>
        <v>8</v>
      </c>
      <c r="J74" s="89">
        <v>18</v>
      </c>
      <c r="K74" s="90">
        <v>19</v>
      </c>
      <c r="L74" s="109"/>
      <c r="M74" s="110"/>
      <c r="N74" s="110"/>
      <c r="O74" s="109"/>
      <c r="P74" s="109"/>
      <c r="Q74" s="110"/>
      <c r="R74" s="110"/>
      <c r="S74" s="109"/>
      <c r="T74" s="111"/>
    </row>
    <row r="75" spans="1:20">
      <c r="A75" s="101">
        <f t="shared" si="3"/>
        <v>30</v>
      </c>
      <c r="B75" s="102">
        <f t="shared" si="3"/>
        <v>44407</v>
      </c>
      <c r="C75" s="87" t="e">
        <f>#REF!</f>
        <v>#REF!</v>
      </c>
      <c r="D75" s="88">
        <f>'pendapatan '!D83</f>
        <v>2</v>
      </c>
      <c r="E75" s="89">
        <f>'pendapatan '!D83</f>
        <v>2</v>
      </c>
      <c r="F75" s="89">
        <v>11</v>
      </c>
      <c r="G75" s="90">
        <v>7</v>
      </c>
      <c r="H75" s="88">
        <f t="shared" si="5"/>
        <v>4</v>
      </c>
      <c r="I75" s="88">
        <f>'pendapatan '!F83</f>
        <v>8</v>
      </c>
      <c r="J75" s="89">
        <v>19</v>
      </c>
      <c r="K75" s="90">
        <v>18</v>
      </c>
      <c r="L75" s="109"/>
      <c r="M75" s="110"/>
      <c r="N75" s="110"/>
      <c r="O75" s="109"/>
      <c r="P75" s="109"/>
      <c r="Q75" s="110"/>
      <c r="R75" s="110"/>
      <c r="S75" s="109"/>
      <c r="T75" s="111"/>
    </row>
    <row r="76" spans="1:20">
      <c r="A76" s="101">
        <f t="shared" si="3"/>
        <v>31</v>
      </c>
      <c r="B76" s="102">
        <f t="shared" si="3"/>
        <v>44408</v>
      </c>
      <c r="C76" s="91" t="e">
        <f>#REF!</f>
        <v>#REF!</v>
      </c>
      <c r="D76" s="88">
        <f>'pendapatan '!D84</f>
        <v>2</v>
      </c>
      <c r="E76" s="89">
        <f>'pendapatan '!D84</f>
        <v>2</v>
      </c>
      <c r="F76" s="92">
        <v>12</v>
      </c>
      <c r="G76" s="116">
        <v>7</v>
      </c>
      <c r="H76" s="88">
        <f t="shared" ref="H76" si="6">I76/2</f>
        <v>3</v>
      </c>
      <c r="I76" s="88">
        <f>'pendapatan '!F84</f>
        <v>6</v>
      </c>
      <c r="J76" s="92">
        <v>20</v>
      </c>
      <c r="K76" s="116">
        <v>20</v>
      </c>
      <c r="L76" s="127"/>
      <c r="M76" s="128"/>
      <c r="N76" s="128"/>
      <c r="O76" s="127"/>
      <c r="P76" s="127"/>
      <c r="Q76" s="128"/>
      <c r="R76" s="128"/>
      <c r="S76" s="127"/>
      <c r="T76" s="111"/>
    </row>
    <row r="77" spans="1:20" ht="15.75">
      <c r="A77" s="481" t="s">
        <v>9</v>
      </c>
      <c r="B77" s="482"/>
      <c r="C77" s="94"/>
      <c r="D77" s="95">
        <f t="shared" ref="D77:S77" si="7">SUM(D46:D76)</f>
        <v>82</v>
      </c>
      <c r="E77" s="95">
        <f t="shared" si="7"/>
        <v>82</v>
      </c>
      <c r="F77" s="95">
        <f t="shared" si="7"/>
        <v>334</v>
      </c>
      <c r="G77" s="95">
        <f t="shared" si="7"/>
        <v>245</v>
      </c>
      <c r="H77" s="95">
        <f t="shared" si="7"/>
        <v>170</v>
      </c>
      <c r="I77" s="95">
        <f t="shared" si="7"/>
        <v>340</v>
      </c>
      <c r="J77" s="95">
        <f>SUM(J46:J76)</f>
        <v>677</v>
      </c>
      <c r="K77" s="95">
        <f>SUM(K46:K76)</f>
        <v>743</v>
      </c>
      <c r="L77" s="95">
        <f t="shared" si="7"/>
        <v>0</v>
      </c>
      <c r="M77" s="95">
        <f t="shared" si="7"/>
        <v>0</v>
      </c>
      <c r="N77" s="95">
        <f t="shared" si="7"/>
        <v>0</v>
      </c>
      <c r="O77" s="95">
        <f t="shared" si="7"/>
        <v>0</v>
      </c>
      <c r="P77" s="95">
        <f t="shared" si="7"/>
        <v>0</v>
      </c>
      <c r="Q77" s="95">
        <f t="shared" si="7"/>
        <v>0</v>
      </c>
      <c r="R77" s="95">
        <f t="shared" si="7"/>
        <v>0</v>
      </c>
      <c r="S77" s="95">
        <f t="shared" si="7"/>
        <v>0</v>
      </c>
      <c r="T77" s="111"/>
    </row>
    <row r="78" spans="1:20">
      <c r="A78" s="117"/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</row>
    <row r="79" spans="1:20" ht="18">
      <c r="A79" s="410" t="s">
        <v>55</v>
      </c>
      <c r="B79" s="410"/>
      <c r="C79" s="410"/>
      <c r="D79" s="410"/>
      <c r="E79" s="410"/>
      <c r="F79" s="410"/>
      <c r="G79" s="410"/>
      <c r="H79" s="410"/>
      <c r="I79" s="410"/>
      <c r="J79" s="410"/>
      <c r="K79" s="410"/>
      <c r="L79" s="410"/>
      <c r="M79" s="410"/>
      <c r="N79" s="410"/>
      <c r="O79" s="410"/>
      <c r="P79" s="410"/>
      <c r="Q79" s="410"/>
      <c r="R79" s="410"/>
      <c r="S79" s="410"/>
      <c r="T79" s="410"/>
    </row>
    <row r="80" spans="1:20" ht="18">
      <c r="A80" s="410" t="s">
        <v>35</v>
      </c>
      <c r="B80" s="410"/>
      <c r="C80" s="410"/>
      <c r="D80" s="410"/>
      <c r="E80" s="410"/>
      <c r="F80" s="410"/>
      <c r="G80" s="410"/>
      <c r="H80" s="410"/>
      <c r="I80" s="410"/>
      <c r="J80" s="410"/>
      <c r="K80" s="410"/>
      <c r="L80" s="410"/>
      <c r="M80" s="410"/>
      <c r="N80" s="410"/>
      <c r="O80" s="410" t="s">
        <v>12</v>
      </c>
      <c r="P80" s="410"/>
      <c r="Q80" s="410"/>
      <c r="R80" s="410"/>
      <c r="S80" s="410"/>
      <c r="T80" s="410"/>
    </row>
    <row r="81" spans="1:20" ht="18">
      <c r="A81" s="483" t="str">
        <f>A3</f>
        <v>BULAN      : JULI 2021</v>
      </c>
      <c r="B81" s="410"/>
      <c r="C81" s="410"/>
      <c r="D81" s="410"/>
      <c r="E81" s="410"/>
      <c r="F81" s="410"/>
      <c r="G81" s="410"/>
      <c r="H81" s="410"/>
      <c r="I81" s="410"/>
      <c r="J81" s="410"/>
      <c r="K81" s="410"/>
      <c r="L81" s="410"/>
      <c r="M81" s="410"/>
      <c r="N81" s="410"/>
      <c r="O81" s="410"/>
      <c r="P81" s="410"/>
      <c r="Q81" s="410"/>
      <c r="R81" s="410"/>
      <c r="S81" s="410"/>
      <c r="T81" s="410"/>
    </row>
    <row r="82" spans="1:20">
      <c r="A82" s="485" t="s">
        <v>13</v>
      </c>
      <c r="B82" s="478" t="s">
        <v>14</v>
      </c>
      <c r="C82" s="478" t="s">
        <v>15</v>
      </c>
      <c r="D82" s="476" t="s">
        <v>16</v>
      </c>
      <c r="E82" s="476"/>
      <c r="F82" s="476"/>
      <c r="G82" s="476"/>
      <c r="H82" s="476" t="s">
        <v>17</v>
      </c>
      <c r="I82" s="476"/>
      <c r="J82" s="476"/>
      <c r="K82" s="476"/>
      <c r="L82" s="476" t="s">
        <v>18</v>
      </c>
      <c r="M82" s="476"/>
      <c r="N82" s="476"/>
      <c r="O82" s="476"/>
      <c r="P82" s="476" t="s">
        <v>19</v>
      </c>
      <c r="Q82" s="476"/>
      <c r="R82" s="476"/>
      <c r="S82" s="476"/>
      <c r="T82" s="111"/>
    </row>
    <row r="83" spans="1:20">
      <c r="A83" s="486"/>
      <c r="B83" s="479"/>
      <c r="C83" s="479"/>
      <c r="D83" s="479" t="s">
        <v>56</v>
      </c>
      <c r="E83" s="479" t="s">
        <v>57</v>
      </c>
      <c r="F83" s="477" t="s">
        <v>58</v>
      </c>
      <c r="G83" s="477"/>
      <c r="H83" s="479" t="s">
        <v>56</v>
      </c>
      <c r="I83" s="479" t="s">
        <v>57</v>
      </c>
      <c r="J83" s="477" t="s">
        <v>58</v>
      </c>
      <c r="K83" s="477"/>
      <c r="L83" s="479" t="s">
        <v>56</v>
      </c>
      <c r="M83" s="479" t="s">
        <v>57</v>
      </c>
      <c r="N83" s="477" t="s">
        <v>58</v>
      </c>
      <c r="O83" s="477"/>
      <c r="P83" s="479" t="s">
        <v>56</v>
      </c>
      <c r="Q83" s="479" t="s">
        <v>57</v>
      </c>
      <c r="R83" s="477" t="s">
        <v>58</v>
      </c>
      <c r="S83" s="477"/>
      <c r="T83" s="111"/>
    </row>
    <row r="84" spans="1:20">
      <c r="A84" s="487"/>
      <c r="B84" s="480"/>
      <c r="C84" s="480"/>
      <c r="D84" s="480"/>
      <c r="E84" s="480"/>
      <c r="F84" s="98" t="s">
        <v>59</v>
      </c>
      <c r="G84" s="98" t="s">
        <v>60</v>
      </c>
      <c r="H84" s="480"/>
      <c r="I84" s="480"/>
      <c r="J84" s="98" t="s">
        <v>59</v>
      </c>
      <c r="K84" s="98" t="s">
        <v>60</v>
      </c>
      <c r="L84" s="480"/>
      <c r="M84" s="480"/>
      <c r="N84" s="98" t="s">
        <v>59</v>
      </c>
      <c r="O84" s="98" t="s">
        <v>60</v>
      </c>
      <c r="P84" s="480"/>
      <c r="Q84" s="480"/>
      <c r="R84" s="98" t="s">
        <v>59</v>
      </c>
      <c r="S84" s="98" t="s">
        <v>60</v>
      </c>
      <c r="T84" s="111"/>
    </row>
    <row r="85" spans="1:20">
      <c r="A85" s="99">
        <f t="shared" ref="A85:B115" si="8">A46</f>
        <v>1</v>
      </c>
      <c r="B85" s="100">
        <f t="shared" si="8"/>
        <v>44378</v>
      </c>
      <c r="C85" s="82" t="e">
        <f t="shared" ref="C85:C108" si="9">C54</f>
        <v>#REF!</v>
      </c>
      <c r="D85" s="119"/>
      <c r="E85" s="113"/>
      <c r="F85" s="113"/>
      <c r="G85" s="103"/>
      <c r="H85" s="90">
        <f>I85/2</f>
        <v>5</v>
      </c>
      <c r="I85" s="89">
        <f>'pendapatan '!F100</f>
        <v>10</v>
      </c>
      <c r="J85" s="84">
        <v>28</v>
      </c>
      <c r="K85" s="86">
        <v>37</v>
      </c>
      <c r="L85" s="90">
        <f>M85/2</f>
        <v>4</v>
      </c>
      <c r="M85" s="90">
        <f>'pendapatan '!H100</f>
        <v>8</v>
      </c>
      <c r="N85" s="84">
        <v>26</v>
      </c>
      <c r="O85" s="86">
        <v>29</v>
      </c>
      <c r="P85" s="90">
        <f>Q85/3</f>
        <v>1</v>
      </c>
      <c r="Q85" s="90">
        <f>'pendapatan '!J100</f>
        <v>3</v>
      </c>
      <c r="R85" s="84">
        <v>5</v>
      </c>
      <c r="S85" s="86">
        <v>9</v>
      </c>
      <c r="T85" s="111"/>
    </row>
    <row r="86" spans="1:20">
      <c r="A86" s="101">
        <f t="shared" si="8"/>
        <v>2</v>
      </c>
      <c r="B86" s="102">
        <f t="shared" si="8"/>
        <v>44379</v>
      </c>
      <c r="C86" s="87" t="e">
        <f t="shared" si="9"/>
        <v>#REF!</v>
      </c>
      <c r="D86" s="120"/>
      <c r="E86" s="114"/>
      <c r="F86" s="114"/>
      <c r="G86" s="104"/>
      <c r="H86" s="90">
        <f t="shared" ref="H86:H115" si="10">I86/2</f>
        <v>5</v>
      </c>
      <c r="I86" s="89">
        <f>'pendapatan '!F101</f>
        <v>10</v>
      </c>
      <c r="J86" s="89">
        <v>31</v>
      </c>
      <c r="K86" s="90">
        <v>45</v>
      </c>
      <c r="L86" s="90">
        <f t="shared" ref="L86:L115" si="11">M86/2</f>
        <v>6</v>
      </c>
      <c r="M86" s="90">
        <f>'pendapatan '!H101</f>
        <v>12</v>
      </c>
      <c r="N86" s="89">
        <v>35</v>
      </c>
      <c r="O86" s="90">
        <v>38</v>
      </c>
      <c r="P86" s="90">
        <f t="shared" ref="P86:P115" si="12">Q86/3</f>
        <v>0</v>
      </c>
      <c r="Q86" s="90">
        <f>'pendapatan '!J101</f>
        <v>0</v>
      </c>
      <c r="R86" s="89"/>
      <c r="S86" s="90"/>
      <c r="T86" s="111"/>
    </row>
    <row r="87" spans="1:20">
      <c r="A87" s="101">
        <f t="shared" si="8"/>
        <v>3</v>
      </c>
      <c r="B87" s="102">
        <f t="shared" si="8"/>
        <v>44380</v>
      </c>
      <c r="C87" s="87" t="e">
        <f t="shared" si="9"/>
        <v>#REF!</v>
      </c>
      <c r="D87" s="120"/>
      <c r="E87" s="114"/>
      <c r="F87" s="114"/>
      <c r="G87" s="104"/>
      <c r="H87" s="90">
        <f t="shared" si="10"/>
        <v>4</v>
      </c>
      <c r="I87" s="89">
        <f>'pendapatan '!F102</f>
        <v>8</v>
      </c>
      <c r="J87" s="89">
        <v>26</v>
      </c>
      <c r="K87" s="90">
        <v>33</v>
      </c>
      <c r="L87" s="90">
        <f t="shared" si="11"/>
        <v>5</v>
      </c>
      <c r="M87" s="90">
        <f>'pendapatan '!H102</f>
        <v>10</v>
      </c>
      <c r="N87" s="89">
        <v>27</v>
      </c>
      <c r="O87" s="90">
        <v>34</v>
      </c>
      <c r="P87" s="90">
        <f t="shared" si="12"/>
        <v>0</v>
      </c>
      <c r="Q87" s="90">
        <f>'pendapatan '!J102</f>
        <v>0</v>
      </c>
      <c r="R87" s="89"/>
      <c r="S87" s="90"/>
      <c r="T87" s="111"/>
    </row>
    <row r="88" spans="1:20">
      <c r="A88" s="101">
        <f t="shared" si="8"/>
        <v>4</v>
      </c>
      <c r="B88" s="102">
        <f t="shared" si="8"/>
        <v>44381</v>
      </c>
      <c r="C88" s="87" t="e">
        <f t="shared" si="9"/>
        <v>#REF!</v>
      </c>
      <c r="D88" s="120"/>
      <c r="E88" s="114"/>
      <c r="F88" s="114"/>
      <c r="G88" s="104"/>
      <c r="H88" s="90">
        <f t="shared" si="10"/>
        <v>4</v>
      </c>
      <c r="I88" s="89">
        <f>'pendapatan '!F103</f>
        <v>8</v>
      </c>
      <c r="J88" s="89">
        <v>26</v>
      </c>
      <c r="K88" s="90">
        <v>42</v>
      </c>
      <c r="L88" s="90">
        <f t="shared" si="11"/>
        <v>6</v>
      </c>
      <c r="M88" s="90">
        <f>'pendapatan '!H103</f>
        <v>12</v>
      </c>
      <c r="N88" s="89">
        <v>21</v>
      </c>
      <c r="O88" s="90">
        <v>39</v>
      </c>
      <c r="P88" s="90">
        <f t="shared" si="12"/>
        <v>1</v>
      </c>
      <c r="Q88" s="90">
        <f>'pendapatan '!J103</f>
        <v>3</v>
      </c>
      <c r="R88" s="89">
        <v>4</v>
      </c>
      <c r="S88" s="90">
        <v>8</v>
      </c>
      <c r="T88" s="111"/>
    </row>
    <row r="89" spans="1:20">
      <c r="A89" s="101">
        <f t="shared" si="8"/>
        <v>5</v>
      </c>
      <c r="B89" s="102">
        <f t="shared" si="8"/>
        <v>44382</v>
      </c>
      <c r="C89" s="87" t="e">
        <f t="shared" si="9"/>
        <v>#REF!</v>
      </c>
      <c r="D89" s="120"/>
      <c r="E89" s="114"/>
      <c r="F89" s="114"/>
      <c r="G89" s="104"/>
      <c r="H89" s="90">
        <f t="shared" si="10"/>
        <v>1</v>
      </c>
      <c r="I89" s="89">
        <f>'pendapatan '!F104</f>
        <v>2</v>
      </c>
      <c r="J89" s="89">
        <v>7</v>
      </c>
      <c r="K89" s="90">
        <v>7</v>
      </c>
      <c r="L89" s="90">
        <f t="shared" si="11"/>
        <v>1</v>
      </c>
      <c r="M89" s="90">
        <f>'pendapatan '!H104</f>
        <v>2</v>
      </c>
      <c r="N89" s="89">
        <v>3</v>
      </c>
      <c r="O89" s="90">
        <v>3</v>
      </c>
      <c r="P89" s="90">
        <f t="shared" si="12"/>
        <v>0</v>
      </c>
      <c r="Q89" s="90">
        <f>'pendapatan '!J104</f>
        <v>0</v>
      </c>
      <c r="R89" s="89"/>
      <c r="S89" s="90"/>
      <c r="T89" s="111"/>
    </row>
    <row r="90" spans="1:20">
      <c r="A90" s="101">
        <f t="shared" si="8"/>
        <v>6</v>
      </c>
      <c r="B90" s="102">
        <f t="shared" si="8"/>
        <v>44383</v>
      </c>
      <c r="C90" s="87" t="e">
        <f t="shared" si="9"/>
        <v>#REF!</v>
      </c>
      <c r="D90" s="120"/>
      <c r="E90" s="114"/>
      <c r="F90" s="114"/>
      <c r="G90" s="104"/>
      <c r="H90" s="90">
        <f t="shared" si="10"/>
        <v>4</v>
      </c>
      <c r="I90" s="89">
        <f>'pendapatan '!F105</f>
        <v>8</v>
      </c>
      <c r="J90" s="89">
        <v>23</v>
      </c>
      <c r="K90" s="90">
        <v>31</v>
      </c>
      <c r="L90" s="90">
        <f t="shared" si="11"/>
        <v>5</v>
      </c>
      <c r="M90" s="90">
        <f>'pendapatan '!H105</f>
        <v>10</v>
      </c>
      <c r="N90" s="89">
        <v>30</v>
      </c>
      <c r="O90" s="90">
        <v>40</v>
      </c>
      <c r="P90" s="90">
        <f t="shared" si="12"/>
        <v>0</v>
      </c>
      <c r="Q90" s="90">
        <f>'pendapatan '!J105</f>
        <v>0</v>
      </c>
      <c r="R90" s="89"/>
      <c r="S90" s="90"/>
      <c r="T90" s="111"/>
    </row>
    <row r="91" spans="1:20">
      <c r="A91" s="101">
        <f t="shared" si="8"/>
        <v>7</v>
      </c>
      <c r="B91" s="102">
        <f t="shared" si="8"/>
        <v>44384</v>
      </c>
      <c r="C91" s="87" t="e">
        <f t="shared" si="9"/>
        <v>#REF!</v>
      </c>
      <c r="D91" s="120"/>
      <c r="E91" s="114"/>
      <c r="F91" s="114"/>
      <c r="G91" s="104"/>
      <c r="H91" s="90">
        <f t="shared" si="10"/>
        <v>5</v>
      </c>
      <c r="I91" s="89">
        <f>'pendapatan '!F106</f>
        <v>10</v>
      </c>
      <c r="J91" s="89">
        <v>33</v>
      </c>
      <c r="K91" s="90">
        <v>44</v>
      </c>
      <c r="L91" s="90">
        <f t="shared" si="11"/>
        <v>5</v>
      </c>
      <c r="M91" s="90">
        <f>'pendapatan '!H106</f>
        <v>10</v>
      </c>
      <c r="N91" s="89">
        <v>25</v>
      </c>
      <c r="O91" s="90">
        <v>32</v>
      </c>
      <c r="P91" s="90">
        <f t="shared" si="12"/>
        <v>1</v>
      </c>
      <c r="Q91" s="90">
        <f>'pendapatan '!J106</f>
        <v>3</v>
      </c>
      <c r="R91" s="89">
        <v>5</v>
      </c>
      <c r="S91" s="90">
        <v>6</v>
      </c>
      <c r="T91" s="111"/>
    </row>
    <row r="92" spans="1:20">
      <c r="A92" s="101">
        <f t="shared" si="8"/>
        <v>8</v>
      </c>
      <c r="B92" s="102">
        <f t="shared" si="8"/>
        <v>44385</v>
      </c>
      <c r="C92" s="87" t="e">
        <f t="shared" si="9"/>
        <v>#REF!</v>
      </c>
      <c r="D92" s="120"/>
      <c r="E92" s="114"/>
      <c r="F92" s="114"/>
      <c r="G92" s="104"/>
      <c r="H92" s="90">
        <f t="shared" si="10"/>
        <v>5</v>
      </c>
      <c r="I92" s="89">
        <f>'pendapatan '!F107</f>
        <v>10</v>
      </c>
      <c r="J92" s="89">
        <v>30</v>
      </c>
      <c r="K92" s="90">
        <v>37</v>
      </c>
      <c r="L92" s="90">
        <f t="shared" si="11"/>
        <v>6</v>
      </c>
      <c r="M92" s="90">
        <f>'pendapatan '!H107</f>
        <v>12</v>
      </c>
      <c r="N92" s="89">
        <v>34</v>
      </c>
      <c r="O92" s="90">
        <v>41</v>
      </c>
      <c r="P92" s="90">
        <f t="shared" si="12"/>
        <v>0</v>
      </c>
      <c r="Q92" s="90">
        <f>'pendapatan '!J107</f>
        <v>0</v>
      </c>
      <c r="R92" s="89"/>
      <c r="S92" s="90"/>
      <c r="T92" s="111"/>
    </row>
    <row r="93" spans="1:20">
      <c r="A93" s="101">
        <f t="shared" si="8"/>
        <v>9</v>
      </c>
      <c r="B93" s="102">
        <f t="shared" si="8"/>
        <v>44386</v>
      </c>
      <c r="C93" s="87" t="e">
        <f t="shared" si="9"/>
        <v>#REF!</v>
      </c>
      <c r="D93" s="120"/>
      <c r="E93" s="114"/>
      <c r="F93" s="114"/>
      <c r="G93" s="104"/>
      <c r="H93" s="90">
        <f t="shared" si="10"/>
        <v>4</v>
      </c>
      <c r="I93" s="89">
        <f>'pendapatan '!F108</f>
        <v>8</v>
      </c>
      <c r="J93" s="89">
        <v>29</v>
      </c>
      <c r="K93" s="90">
        <v>37</v>
      </c>
      <c r="L93" s="90">
        <f t="shared" si="11"/>
        <v>6</v>
      </c>
      <c r="M93" s="90">
        <f>'pendapatan '!H108</f>
        <v>12</v>
      </c>
      <c r="N93" s="89">
        <v>27</v>
      </c>
      <c r="O93" s="90">
        <v>5</v>
      </c>
      <c r="P93" s="90">
        <f t="shared" si="12"/>
        <v>1</v>
      </c>
      <c r="Q93" s="90">
        <f>'pendapatan '!J108</f>
        <v>3</v>
      </c>
      <c r="R93" s="89">
        <v>7</v>
      </c>
      <c r="S93" s="90">
        <v>5</v>
      </c>
      <c r="T93" s="111"/>
    </row>
    <row r="94" spans="1:20">
      <c r="A94" s="101">
        <f t="shared" si="8"/>
        <v>10</v>
      </c>
      <c r="B94" s="102">
        <f t="shared" si="8"/>
        <v>44387</v>
      </c>
      <c r="C94" s="87" t="e">
        <f t="shared" si="9"/>
        <v>#REF!</v>
      </c>
      <c r="D94" s="120"/>
      <c r="E94" s="114"/>
      <c r="F94" s="114"/>
      <c r="G94" s="104"/>
      <c r="H94" s="90">
        <f t="shared" si="10"/>
        <v>5</v>
      </c>
      <c r="I94" s="89">
        <f>'pendapatan '!F109</f>
        <v>10</v>
      </c>
      <c r="J94" s="89">
        <v>36</v>
      </c>
      <c r="K94" s="90">
        <v>44</v>
      </c>
      <c r="L94" s="90">
        <f t="shared" si="11"/>
        <v>5</v>
      </c>
      <c r="M94" s="90">
        <f>'pendapatan '!H109</f>
        <v>10</v>
      </c>
      <c r="N94" s="89">
        <v>30</v>
      </c>
      <c r="O94" s="90">
        <v>43</v>
      </c>
      <c r="P94" s="90">
        <f t="shared" si="12"/>
        <v>0</v>
      </c>
      <c r="Q94" s="90">
        <f>'pendapatan '!J109</f>
        <v>0</v>
      </c>
      <c r="R94" s="89"/>
      <c r="S94" s="90"/>
      <c r="T94" s="111"/>
    </row>
    <row r="95" spans="1:20">
      <c r="A95" s="101">
        <f t="shared" si="8"/>
        <v>11</v>
      </c>
      <c r="B95" s="102">
        <f t="shared" si="8"/>
        <v>44388</v>
      </c>
      <c r="C95" s="87" t="e">
        <f t="shared" si="9"/>
        <v>#REF!</v>
      </c>
      <c r="D95" s="120"/>
      <c r="E95" s="114"/>
      <c r="F95" s="114"/>
      <c r="G95" s="104"/>
      <c r="H95" s="90">
        <f t="shared" si="10"/>
        <v>1</v>
      </c>
      <c r="I95" s="89">
        <f>'pendapatan '!F110</f>
        <v>2</v>
      </c>
      <c r="J95" s="89">
        <v>5</v>
      </c>
      <c r="K95" s="90">
        <v>7</v>
      </c>
      <c r="L95" s="90">
        <f t="shared" si="11"/>
        <v>4</v>
      </c>
      <c r="M95" s="90">
        <f>'pendapatan '!H110</f>
        <v>8</v>
      </c>
      <c r="N95" s="89">
        <v>21</v>
      </c>
      <c r="O95" s="90">
        <v>25</v>
      </c>
      <c r="P95" s="90">
        <f t="shared" si="12"/>
        <v>0</v>
      </c>
      <c r="Q95" s="90">
        <f>'pendapatan '!J110</f>
        <v>0</v>
      </c>
      <c r="R95" s="89"/>
      <c r="S95" s="90"/>
      <c r="T95" s="111"/>
    </row>
    <row r="96" spans="1:20">
      <c r="A96" s="101">
        <f t="shared" si="8"/>
        <v>12</v>
      </c>
      <c r="B96" s="102">
        <f t="shared" si="8"/>
        <v>44389</v>
      </c>
      <c r="C96" s="87" t="e">
        <f t="shared" si="9"/>
        <v>#REF!</v>
      </c>
      <c r="D96" s="120"/>
      <c r="E96" s="114"/>
      <c r="F96" s="114"/>
      <c r="G96" s="104"/>
      <c r="H96" s="90">
        <f t="shared" si="10"/>
        <v>1</v>
      </c>
      <c r="I96" s="89">
        <f>'pendapatan '!F111</f>
        <v>2</v>
      </c>
      <c r="J96" s="89">
        <v>5</v>
      </c>
      <c r="K96" s="90">
        <v>7</v>
      </c>
      <c r="L96" s="90">
        <f t="shared" si="11"/>
        <v>1</v>
      </c>
      <c r="M96" s="90">
        <f>'pendapatan '!H111</f>
        <v>2</v>
      </c>
      <c r="N96" s="89">
        <v>4</v>
      </c>
      <c r="O96" s="90">
        <v>5</v>
      </c>
      <c r="P96" s="90">
        <f t="shared" si="12"/>
        <v>0</v>
      </c>
      <c r="Q96" s="90">
        <f>'pendapatan '!J111</f>
        <v>0</v>
      </c>
      <c r="R96" s="89"/>
      <c r="S96" s="90"/>
      <c r="T96" s="111"/>
    </row>
    <row r="97" spans="1:20">
      <c r="A97" s="101">
        <f t="shared" si="8"/>
        <v>13</v>
      </c>
      <c r="B97" s="102">
        <f t="shared" si="8"/>
        <v>44390</v>
      </c>
      <c r="C97" s="87" t="e">
        <f t="shared" si="9"/>
        <v>#REF!</v>
      </c>
      <c r="D97" s="120"/>
      <c r="E97" s="114"/>
      <c r="F97" s="114"/>
      <c r="G97" s="104"/>
      <c r="H97" s="90">
        <f t="shared" si="10"/>
        <v>4</v>
      </c>
      <c r="I97" s="89">
        <f>'pendapatan '!F112</f>
        <v>8</v>
      </c>
      <c r="J97" s="89">
        <v>25</v>
      </c>
      <c r="K97" s="90">
        <v>31</v>
      </c>
      <c r="L97" s="90">
        <f t="shared" si="11"/>
        <v>5</v>
      </c>
      <c r="M97" s="90">
        <f>'pendapatan '!H112</f>
        <v>10</v>
      </c>
      <c r="N97" s="89">
        <v>27</v>
      </c>
      <c r="O97" s="90">
        <v>3</v>
      </c>
      <c r="P97" s="90">
        <f t="shared" si="12"/>
        <v>0</v>
      </c>
      <c r="Q97" s="90">
        <f>'pendapatan '!J112</f>
        <v>0</v>
      </c>
      <c r="R97" s="89"/>
      <c r="S97" s="90"/>
      <c r="T97" s="111"/>
    </row>
    <row r="98" spans="1:20">
      <c r="A98" s="101">
        <f t="shared" si="8"/>
        <v>14</v>
      </c>
      <c r="B98" s="102">
        <f t="shared" si="8"/>
        <v>44391</v>
      </c>
      <c r="C98" s="87" t="e">
        <f t="shared" si="9"/>
        <v>#REF!</v>
      </c>
      <c r="D98" s="120"/>
      <c r="E98" s="114"/>
      <c r="F98" s="114"/>
      <c r="G98" s="104"/>
      <c r="H98" s="90">
        <f t="shared" si="10"/>
        <v>3</v>
      </c>
      <c r="I98" s="89">
        <f>'pendapatan '!F113</f>
        <v>6</v>
      </c>
      <c r="J98" s="89">
        <v>18</v>
      </c>
      <c r="K98" s="90">
        <v>21</v>
      </c>
      <c r="L98" s="90">
        <f t="shared" si="11"/>
        <v>5</v>
      </c>
      <c r="M98" s="90">
        <f>'pendapatan '!H113</f>
        <v>10</v>
      </c>
      <c r="N98" s="89">
        <v>29</v>
      </c>
      <c r="O98" s="90">
        <v>33</v>
      </c>
      <c r="P98" s="90">
        <f t="shared" si="12"/>
        <v>0</v>
      </c>
      <c r="Q98" s="90">
        <f>'pendapatan '!J113</f>
        <v>0</v>
      </c>
      <c r="R98" s="89"/>
      <c r="S98" s="90"/>
      <c r="T98" s="111"/>
    </row>
    <row r="99" spans="1:20">
      <c r="A99" s="101">
        <f t="shared" si="8"/>
        <v>15</v>
      </c>
      <c r="B99" s="102">
        <f t="shared" si="8"/>
        <v>44392</v>
      </c>
      <c r="C99" s="87">
        <f t="shared" si="9"/>
        <v>0</v>
      </c>
      <c r="D99" s="120"/>
      <c r="E99" s="114"/>
      <c r="F99" s="114"/>
      <c r="G99" s="104"/>
      <c r="H99" s="90">
        <f t="shared" si="10"/>
        <v>4</v>
      </c>
      <c r="I99" s="89">
        <f>'pendapatan '!F114</f>
        <v>8</v>
      </c>
      <c r="J99" s="89">
        <v>24</v>
      </c>
      <c r="K99" s="90">
        <v>27</v>
      </c>
      <c r="L99" s="90">
        <f t="shared" si="11"/>
        <v>4</v>
      </c>
      <c r="M99" s="90">
        <f>'pendapatan '!H114</f>
        <v>8</v>
      </c>
      <c r="N99" s="89">
        <v>24</v>
      </c>
      <c r="O99" s="90">
        <v>28</v>
      </c>
      <c r="P99" s="90">
        <f t="shared" si="12"/>
        <v>0</v>
      </c>
      <c r="Q99" s="90">
        <f>'pendapatan '!J114</f>
        <v>0</v>
      </c>
      <c r="R99" s="89"/>
      <c r="S99" s="90"/>
      <c r="T99" s="111"/>
    </row>
    <row r="100" spans="1:20">
      <c r="A100" s="101">
        <f t="shared" si="8"/>
        <v>16</v>
      </c>
      <c r="B100" s="102">
        <f t="shared" si="8"/>
        <v>44393</v>
      </c>
      <c r="C100" s="87">
        <f t="shared" si="9"/>
        <v>0</v>
      </c>
      <c r="D100" s="120"/>
      <c r="E100" s="114"/>
      <c r="F100" s="114"/>
      <c r="G100" s="104"/>
      <c r="H100" s="90">
        <f t="shared" si="10"/>
        <v>4</v>
      </c>
      <c r="I100" s="89">
        <f>'pendapatan '!F115</f>
        <v>8</v>
      </c>
      <c r="J100" s="89">
        <v>21</v>
      </c>
      <c r="K100" s="90">
        <v>27</v>
      </c>
      <c r="L100" s="90">
        <f t="shared" si="11"/>
        <v>3</v>
      </c>
      <c r="M100" s="90">
        <f>'pendapatan '!H115</f>
        <v>6</v>
      </c>
      <c r="N100" s="89">
        <v>19</v>
      </c>
      <c r="O100" s="90">
        <v>26</v>
      </c>
      <c r="P100" s="90">
        <f t="shared" si="12"/>
        <v>0</v>
      </c>
      <c r="Q100" s="90">
        <f>'pendapatan '!J115</f>
        <v>0</v>
      </c>
      <c r="R100" s="89"/>
      <c r="S100" s="90"/>
      <c r="T100" s="111"/>
    </row>
    <row r="101" spans="1:20">
      <c r="A101" s="101">
        <f t="shared" si="8"/>
        <v>17</v>
      </c>
      <c r="B101" s="102">
        <f t="shared" si="8"/>
        <v>44394</v>
      </c>
      <c r="C101" s="87" t="e">
        <f t="shared" si="9"/>
        <v>#REF!</v>
      </c>
      <c r="D101" s="120"/>
      <c r="E101" s="114"/>
      <c r="F101" s="114"/>
      <c r="G101" s="104"/>
      <c r="H101" s="90">
        <f t="shared" si="10"/>
        <v>3</v>
      </c>
      <c r="I101" s="89">
        <f>'pendapatan '!F116</f>
        <v>6</v>
      </c>
      <c r="J101" s="89">
        <v>25</v>
      </c>
      <c r="K101" s="90">
        <v>37</v>
      </c>
      <c r="L101" s="90">
        <f t="shared" si="11"/>
        <v>4</v>
      </c>
      <c r="M101" s="90">
        <f>'pendapatan '!H116</f>
        <v>8</v>
      </c>
      <c r="N101" s="89">
        <v>19</v>
      </c>
      <c r="O101" s="90">
        <v>34</v>
      </c>
      <c r="P101" s="90">
        <f t="shared" si="12"/>
        <v>1</v>
      </c>
      <c r="Q101" s="90">
        <f>'pendapatan '!J116</f>
        <v>3</v>
      </c>
      <c r="R101" s="89">
        <v>5</v>
      </c>
      <c r="S101" s="90">
        <v>6</v>
      </c>
      <c r="T101" s="111"/>
    </row>
    <row r="102" spans="1:20">
      <c r="A102" s="101">
        <f t="shared" si="8"/>
        <v>18</v>
      </c>
      <c r="B102" s="102">
        <f t="shared" si="8"/>
        <v>44395</v>
      </c>
      <c r="C102" s="87" t="e">
        <f t="shared" si="9"/>
        <v>#REF!</v>
      </c>
      <c r="D102" s="120"/>
      <c r="E102" s="114"/>
      <c r="F102" s="114"/>
      <c r="G102" s="104"/>
      <c r="H102" s="90">
        <f t="shared" si="10"/>
        <v>2</v>
      </c>
      <c r="I102" s="89">
        <f>'pendapatan '!F117</f>
        <v>4</v>
      </c>
      <c r="J102" s="89">
        <v>13</v>
      </c>
      <c r="K102" s="90">
        <v>17</v>
      </c>
      <c r="L102" s="90">
        <f t="shared" si="11"/>
        <v>4</v>
      </c>
      <c r="M102" s="90">
        <f>'pendapatan '!H117</f>
        <v>8</v>
      </c>
      <c r="N102" s="89">
        <v>20</v>
      </c>
      <c r="O102" s="90">
        <v>23</v>
      </c>
      <c r="P102" s="90">
        <f t="shared" si="12"/>
        <v>0</v>
      </c>
      <c r="Q102" s="90">
        <f>'pendapatan '!J117</f>
        <v>0</v>
      </c>
      <c r="R102" s="89"/>
      <c r="S102" s="90"/>
      <c r="T102" s="111"/>
    </row>
    <row r="103" spans="1:20">
      <c r="A103" s="101">
        <f t="shared" si="8"/>
        <v>19</v>
      </c>
      <c r="B103" s="102">
        <f t="shared" si="8"/>
        <v>44396</v>
      </c>
      <c r="C103" s="87" t="e">
        <f t="shared" si="9"/>
        <v>#REF!</v>
      </c>
      <c r="D103" s="120"/>
      <c r="E103" s="114"/>
      <c r="F103" s="114"/>
      <c r="G103" s="104"/>
      <c r="H103" s="90">
        <f t="shared" si="10"/>
        <v>3</v>
      </c>
      <c r="I103" s="89">
        <f>'pendapatan '!F118</f>
        <v>6</v>
      </c>
      <c r="J103" s="89">
        <v>24</v>
      </c>
      <c r="K103" s="90">
        <v>30</v>
      </c>
      <c r="L103" s="90">
        <f t="shared" si="11"/>
        <v>3</v>
      </c>
      <c r="M103" s="90">
        <f>'pendapatan '!H118</f>
        <v>6</v>
      </c>
      <c r="N103" s="89">
        <v>11</v>
      </c>
      <c r="O103" s="90">
        <v>24</v>
      </c>
      <c r="P103" s="90">
        <f t="shared" si="12"/>
        <v>0</v>
      </c>
      <c r="Q103" s="90">
        <f>'pendapatan '!J118</f>
        <v>0</v>
      </c>
      <c r="R103" s="89"/>
      <c r="S103" s="90"/>
      <c r="T103" s="111"/>
    </row>
    <row r="104" spans="1:20">
      <c r="A104" s="101">
        <f t="shared" si="8"/>
        <v>20</v>
      </c>
      <c r="B104" s="102">
        <f t="shared" si="8"/>
        <v>44397</v>
      </c>
      <c r="C104" s="87" t="e">
        <f t="shared" si="9"/>
        <v>#REF!</v>
      </c>
      <c r="D104" s="120"/>
      <c r="E104" s="114"/>
      <c r="F104" s="114"/>
      <c r="G104" s="104"/>
      <c r="H104" s="90">
        <f t="shared" si="10"/>
        <v>1</v>
      </c>
      <c r="I104" s="89">
        <f>'pendapatan '!F119</f>
        <v>2</v>
      </c>
      <c r="J104" s="89">
        <v>3</v>
      </c>
      <c r="K104" s="90">
        <v>5</v>
      </c>
      <c r="L104" s="90">
        <f t="shared" si="11"/>
        <v>1</v>
      </c>
      <c r="M104" s="90">
        <f>'pendapatan '!H119</f>
        <v>2</v>
      </c>
      <c r="N104" s="89">
        <v>3</v>
      </c>
      <c r="O104" s="90">
        <v>4</v>
      </c>
      <c r="P104" s="90">
        <f t="shared" si="12"/>
        <v>0</v>
      </c>
      <c r="Q104" s="90">
        <f>'pendapatan '!J119</f>
        <v>0</v>
      </c>
      <c r="R104" s="89"/>
      <c r="S104" s="90"/>
      <c r="T104" s="111"/>
    </row>
    <row r="105" spans="1:20">
      <c r="A105" s="101">
        <f t="shared" si="8"/>
        <v>21</v>
      </c>
      <c r="B105" s="102">
        <f t="shared" si="8"/>
        <v>44398</v>
      </c>
      <c r="C105" s="87" t="e">
        <f t="shared" si="9"/>
        <v>#REF!</v>
      </c>
      <c r="D105" s="120"/>
      <c r="E105" s="114"/>
      <c r="F105" s="114"/>
      <c r="G105" s="104"/>
      <c r="H105" s="90">
        <f t="shared" si="10"/>
        <v>2</v>
      </c>
      <c r="I105" s="89">
        <f>'pendapatan '!F120</f>
        <v>4</v>
      </c>
      <c r="J105" s="89">
        <v>12</v>
      </c>
      <c r="K105" s="90">
        <v>20</v>
      </c>
      <c r="L105" s="90">
        <f t="shared" si="11"/>
        <v>3</v>
      </c>
      <c r="M105" s="90">
        <f>'pendapatan '!H120</f>
        <v>6</v>
      </c>
      <c r="N105" s="89">
        <v>11</v>
      </c>
      <c r="O105" s="90">
        <v>12</v>
      </c>
      <c r="P105" s="90">
        <f t="shared" si="12"/>
        <v>1</v>
      </c>
      <c r="Q105" s="90">
        <f>'pendapatan '!J120</f>
        <v>3</v>
      </c>
      <c r="R105" s="89">
        <v>4</v>
      </c>
      <c r="S105" s="90">
        <v>5</v>
      </c>
      <c r="T105" s="111"/>
    </row>
    <row r="106" spans="1:20">
      <c r="A106" s="101">
        <f t="shared" si="8"/>
        <v>22</v>
      </c>
      <c r="B106" s="102">
        <f t="shared" si="8"/>
        <v>44399</v>
      </c>
      <c r="C106" s="87" t="e">
        <f t="shared" si="9"/>
        <v>#REF!</v>
      </c>
      <c r="D106" s="120"/>
      <c r="E106" s="114"/>
      <c r="F106" s="114"/>
      <c r="G106" s="104"/>
      <c r="H106" s="90">
        <f t="shared" si="10"/>
        <v>3</v>
      </c>
      <c r="I106" s="89">
        <f>'pendapatan '!F121</f>
        <v>6</v>
      </c>
      <c r="J106" s="89">
        <v>24</v>
      </c>
      <c r="K106" s="90">
        <v>35</v>
      </c>
      <c r="L106" s="90">
        <f t="shared" si="11"/>
        <v>4</v>
      </c>
      <c r="M106" s="90">
        <f>'pendapatan '!H121</f>
        <v>8</v>
      </c>
      <c r="N106" s="89">
        <v>23</v>
      </c>
      <c r="O106" s="90">
        <v>32</v>
      </c>
      <c r="P106" s="90">
        <f t="shared" si="12"/>
        <v>0</v>
      </c>
      <c r="Q106" s="90">
        <f>'pendapatan '!J121</f>
        <v>0</v>
      </c>
      <c r="R106" s="89"/>
      <c r="S106" s="90"/>
      <c r="T106" s="111"/>
    </row>
    <row r="107" spans="1:20">
      <c r="A107" s="101">
        <f t="shared" si="8"/>
        <v>23</v>
      </c>
      <c r="B107" s="102">
        <f t="shared" si="8"/>
        <v>44400</v>
      </c>
      <c r="C107" s="87" t="e">
        <f t="shared" si="9"/>
        <v>#REF!</v>
      </c>
      <c r="D107" s="120"/>
      <c r="E107" s="114"/>
      <c r="F107" s="114"/>
      <c r="G107" s="104"/>
      <c r="H107" s="90">
        <f t="shared" si="10"/>
        <v>3</v>
      </c>
      <c r="I107" s="89">
        <f>'pendapatan '!F122</f>
        <v>6</v>
      </c>
      <c r="J107" s="89">
        <v>20</v>
      </c>
      <c r="K107" s="90">
        <v>25</v>
      </c>
      <c r="L107" s="90">
        <f t="shared" si="11"/>
        <v>4</v>
      </c>
      <c r="M107" s="90">
        <f>'pendapatan '!H122</f>
        <v>8</v>
      </c>
      <c r="N107" s="89">
        <v>23</v>
      </c>
      <c r="O107" s="90">
        <v>35</v>
      </c>
      <c r="P107" s="90">
        <f t="shared" si="12"/>
        <v>0</v>
      </c>
      <c r="Q107" s="90">
        <f>'pendapatan '!J122</f>
        <v>0</v>
      </c>
      <c r="R107" s="89"/>
      <c r="S107" s="90"/>
      <c r="T107" s="111"/>
    </row>
    <row r="108" spans="1:20">
      <c r="A108" s="101">
        <f t="shared" si="8"/>
        <v>24</v>
      </c>
      <c r="B108" s="102">
        <f t="shared" si="8"/>
        <v>44401</v>
      </c>
      <c r="C108" s="87">
        <f t="shared" si="9"/>
        <v>0</v>
      </c>
      <c r="D108" s="120"/>
      <c r="E108" s="114"/>
      <c r="F108" s="114"/>
      <c r="G108" s="104"/>
      <c r="H108" s="90">
        <f t="shared" si="10"/>
        <v>3</v>
      </c>
      <c r="I108" s="89">
        <f>'pendapatan '!F123</f>
        <v>6</v>
      </c>
      <c r="J108" s="89">
        <v>23</v>
      </c>
      <c r="K108" s="90">
        <v>31</v>
      </c>
      <c r="L108" s="90">
        <f t="shared" si="11"/>
        <v>5</v>
      </c>
      <c r="M108" s="90">
        <f>'pendapatan '!H123</f>
        <v>10</v>
      </c>
      <c r="N108" s="89">
        <v>33</v>
      </c>
      <c r="O108" s="90">
        <v>43</v>
      </c>
      <c r="P108" s="90">
        <f t="shared" si="12"/>
        <v>0</v>
      </c>
      <c r="Q108" s="90">
        <f>'pendapatan '!J123</f>
        <v>0</v>
      </c>
      <c r="R108" s="89"/>
      <c r="S108" s="90"/>
      <c r="T108" s="111"/>
    </row>
    <row r="109" spans="1:20">
      <c r="A109" s="101">
        <f t="shared" si="8"/>
        <v>25</v>
      </c>
      <c r="B109" s="102">
        <f t="shared" si="8"/>
        <v>44402</v>
      </c>
      <c r="C109" s="87" t="e">
        <f>#REF!</f>
        <v>#REF!</v>
      </c>
      <c r="D109" s="120"/>
      <c r="E109" s="114"/>
      <c r="F109" s="114"/>
      <c r="G109" s="104"/>
      <c r="H109" s="90">
        <f t="shared" si="10"/>
        <v>3</v>
      </c>
      <c r="I109" s="89">
        <f>'pendapatan '!F124</f>
        <v>6</v>
      </c>
      <c r="J109" s="89">
        <v>19</v>
      </c>
      <c r="K109" s="90">
        <v>24</v>
      </c>
      <c r="L109" s="90">
        <f t="shared" si="11"/>
        <v>3</v>
      </c>
      <c r="M109" s="90">
        <f>'pendapatan '!H124</f>
        <v>6</v>
      </c>
      <c r="N109" s="89">
        <v>15</v>
      </c>
      <c r="O109" s="90">
        <v>20</v>
      </c>
      <c r="P109" s="90">
        <f t="shared" si="12"/>
        <v>0</v>
      </c>
      <c r="Q109" s="90">
        <f>'pendapatan '!J124</f>
        <v>0</v>
      </c>
      <c r="R109" s="89"/>
      <c r="S109" s="90"/>
      <c r="T109" s="111"/>
    </row>
    <row r="110" spans="1:20">
      <c r="A110" s="101">
        <f t="shared" si="8"/>
        <v>26</v>
      </c>
      <c r="B110" s="102">
        <f t="shared" si="8"/>
        <v>44403</v>
      </c>
      <c r="C110" s="87" t="e">
        <f>#REF!</f>
        <v>#REF!</v>
      </c>
      <c r="D110" s="120"/>
      <c r="E110" s="114"/>
      <c r="F110" s="114"/>
      <c r="G110" s="104"/>
      <c r="H110" s="90">
        <f t="shared" si="10"/>
        <v>4</v>
      </c>
      <c r="I110" s="89">
        <f>'pendapatan '!F125</f>
        <v>8</v>
      </c>
      <c r="J110" s="89">
        <v>20</v>
      </c>
      <c r="K110" s="90">
        <v>27</v>
      </c>
      <c r="L110" s="90">
        <f t="shared" si="11"/>
        <v>2</v>
      </c>
      <c r="M110" s="90">
        <f>'pendapatan '!H125</f>
        <v>4</v>
      </c>
      <c r="N110" s="89">
        <v>13</v>
      </c>
      <c r="O110" s="90">
        <v>17</v>
      </c>
      <c r="P110" s="90">
        <f t="shared" si="12"/>
        <v>0</v>
      </c>
      <c r="Q110" s="90">
        <f>'pendapatan '!J125</f>
        <v>0</v>
      </c>
      <c r="R110" s="89"/>
      <c r="S110" s="90"/>
      <c r="T110" s="111"/>
    </row>
    <row r="111" spans="1:20">
      <c r="A111" s="101">
        <f t="shared" si="8"/>
        <v>27</v>
      </c>
      <c r="B111" s="102">
        <f t="shared" si="8"/>
        <v>44404</v>
      </c>
      <c r="C111" s="87" t="e">
        <f>#REF!</f>
        <v>#REF!</v>
      </c>
      <c r="D111" s="120"/>
      <c r="E111" s="114"/>
      <c r="F111" s="114"/>
      <c r="G111" s="104"/>
      <c r="H111" s="90">
        <f t="shared" si="10"/>
        <v>3</v>
      </c>
      <c r="I111" s="89">
        <f>'pendapatan '!F126</f>
        <v>6</v>
      </c>
      <c r="J111" s="89">
        <v>16</v>
      </c>
      <c r="K111" s="90">
        <v>24</v>
      </c>
      <c r="L111" s="90">
        <f t="shared" si="11"/>
        <v>2</v>
      </c>
      <c r="M111" s="90">
        <f>'pendapatan '!H126</f>
        <v>4</v>
      </c>
      <c r="N111" s="89">
        <v>10</v>
      </c>
      <c r="O111" s="90">
        <v>15</v>
      </c>
      <c r="P111" s="90">
        <f t="shared" si="12"/>
        <v>0</v>
      </c>
      <c r="Q111" s="90">
        <f>'pendapatan '!J126</f>
        <v>0</v>
      </c>
      <c r="R111" s="89"/>
      <c r="S111" s="90"/>
      <c r="T111" s="111"/>
    </row>
    <row r="112" spans="1:20">
      <c r="A112" s="101">
        <f t="shared" si="8"/>
        <v>28</v>
      </c>
      <c r="B112" s="102">
        <f t="shared" si="8"/>
        <v>44405</v>
      </c>
      <c r="C112" s="87" t="e">
        <f>#REF!</f>
        <v>#REF!</v>
      </c>
      <c r="D112" s="120"/>
      <c r="E112" s="114"/>
      <c r="F112" s="114"/>
      <c r="G112" s="104"/>
      <c r="H112" s="90">
        <f t="shared" si="10"/>
        <v>3</v>
      </c>
      <c r="I112" s="89">
        <f>'pendapatan '!F127</f>
        <v>6</v>
      </c>
      <c r="J112" s="89">
        <v>21</v>
      </c>
      <c r="K112" s="90">
        <v>29</v>
      </c>
      <c r="L112" s="90">
        <f t="shared" si="11"/>
        <v>3</v>
      </c>
      <c r="M112" s="90">
        <f>'pendapatan '!H127</f>
        <v>6</v>
      </c>
      <c r="N112" s="89">
        <v>15</v>
      </c>
      <c r="O112" s="90">
        <v>30</v>
      </c>
      <c r="P112" s="90">
        <f t="shared" si="12"/>
        <v>1</v>
      </c>
      <c r="Q112" s="90">
        <f>'pendapatan '!J127</f>
        <v>3</v>
      </c>
      <c r="R112" s="89">
        <v>4</v>
      </c>
      <c r="S112" s="90">
        <v>9</v>
      </c>
      <c r="T112" s="111"/>
    </row>
    <row r="113" spans="1:20">
      <c r="A113" s="101">
        <f t="shared" si="8"/>
        <v>29</v>
      </c>
      <c r="B113" s="102">
        <f t="shared" si="8"/>
        <v>44406</v>
      </c>
      <c r="C113" s="87" t="e">
        <f>#REF!</f>
        <v>#REF!</v>
      </c>
      <c r="D113" s="120"/>
      <c r="E113" s="114"/>
      <c r="F113" s="114"/>
      <c r="G113" s="104"/>
      <c r="H113" s="90">
        <f t="shared" si="10"/>
        <v>3</v>
      </c>
      <c r="I113" s="89">
        <f>'pendapatan '!F128</f>
        <v>6</v>
      </c>
      <c r="J113" s="89">
        <v>18</v>
      </c>
      <c r="K113" s="90">
        <v>29</v>
      </c>
      <c r="L113" s="90">
        <f t="shared" si="11"/>
        <v>4</v>
      </c>
      <c r="M113" s="90">
        <f>'pendapatan '!H128</f>
        <v>8</v>
      </c>
      <c r="N113" s="89">
        <v>22</v>
      </c>
      <c r="O113" s="90">
        <v>31</v>
      </c>
      <c r="P113" s="90">
        <f t="shared" si="12"/>
        <v>0</v>
      </c>
      <c r="Q113" s="90">
        <f>'pendapatan '!J128</f>
        <v>0</v>
      </c>
      <c r="R113" s="89"/>
      <c r="S113" s="90"/>
      <c r="T113" s="111"/>
    </row>
    <row r="114" spans="1:20">
      <c r="A114" s="101">
        <f t="shared" si="8"/>
        <v>30</v>
      </c>
      <c r="B114" s="102">
        <f t="shared" si="8"/>
        <v>44407</v>
      </c>
      <c r="C114" s="87" t="e">
        <f>#REF!</f>
        <v>#REF!</v>
      </c>
      <c r="D114" s="120"/>
      <c r="E114" s="114"/>
      <c r="F114" s="114"/>
      <c r="G114" s="104"/>
      <c r="H114" s="90">
        <f t="shared" si="10"/>
        <v>4</v>
      </c>
      <c r="I114" s="89">
        <f>'pendapatan '!F129</f>
        <v>8</v>
      </c>
      <c r="J114" s="89">
        <v>25</v>
      </c>
      <c r="K114" s="90">
        <v>33</v>
      </c>
      <c r="L114" s="90">
        <f t="shared" si="11"/>
        <v>3</v>
      </c>
      <c r="M114" s="90">
        <f>'pendapatan '!H129</f>
        <v>6</v>
      </c>
      <c r="N114" s="89">
        <v>17</v>
      </c>
      <c r="O114" s="90">
        <v>20</v>
      </c>
      <c r="P114" s="90">
        <f t="shared" si="12"/>
        <v>0</v>
      </c>
      <c r="Q114" s="90">
        <f>'pendapatan '!J129</f>
        <v>0</v>
      </c>
      <c r="R114" s="89"/>
      <c r="S114" s="90"/>
      <c r="T114" s="111"/>
    </row>
    <row r="115" spans="1:20">
      <c r="A115" s="101">
        <f t="shared" si="8"/>
        <v>31</v>
      </c>
      <c r="B115" s="102">
        <f t="shared" si="8"/>
        <v>44408</v>
      </c>
      <c r="C115" s="91">
        <f>C78</f>
        <v>0</v>
      </c>
      <c r="D115" s="121"/>
      <c r="E115" s="114"/>
      <c r="F115" s="115"/>
      <c r="G115" s="105"/>
      <c r="H115" s="90">
        <f t="shared" si="10"/>
        <v>3</v>
      </c>
      <c r="I115" s="89">
        <f>'pendapatan '!F130</f>
        <v>6</v>
      </c>
      <c r="J115" s="92">
        <v>19</v>
      </c>
      <c r="K115" s="116">
        <v>35</v>
      </c>
      <c r="L115" s="90">
        <f t="shared" si="11"/>
        <v>4</v>
      </c>
      <c r="M115" s="90">
        <f>'pendapatan '!H130</f>
        <v>8</v>
      </c>
      <c r="N115" s="92">
        <v>28</v>
      </c>
      <c r="O115" s="116">
        <v>33</v>
      </c>
      <c r="P115" s="90">
        <f t="shared" si="12"/>
        <v>0</v>
      </c>
      <c r="Q115" s="90">
        <f>'pendapatan '!J130</f>
        <v>0</v>
      </c>
      <c r="R115" s="92"/>
      <c r="S115" s="116"/>
      <c r="T115" s="111"/>
    </row>
    <row r="116" spans="1:20" ht="15.75">
      <c r="A116" s="481" t="s">
        <v>9</v>
      </c>
      <c r="B116" s="482"/>
      <c r="C116" s="94"/>
      <c r="D116" s="122">
        <f t="shared" ref="D116:S116" si="13">SUM(D85:D115)</f>
        <v>0</v>
      </c>
      <c r="E116" s="122">
        <f t="shared" si="13"/>
        <v>0</v>
      </c>
      <c r="F116" s="122">
        <f t="shared" si="13"/>
        <v>0</v>
      </c>
      <c r="G116" s="122">
        <f t="shared" si="13"/>
        <v>0</v>
      </c>
      <c r="H116" s="122">
        <f t="shared" si="13"/>
        <v>102</v>
      </c>
      <c r="I116" s="122">
        <f t="shared" si="13"/>
        <v>204</v>
      </c>
      <c r="J116" s="122">
        <f t="shared" si="13"/>
        <v>649</v>
      </c>
      <c r="K116" s="122">
        <f t="shared" si="13"/>
        <v>878</v>
      </c>
      <c r="L116" s="122">
        <f t="shared" si="13"/>
        <v>120</v>
      </c>
      <c r="M116" s="122">
        <f t="shared" si="13"/>
        <v>240</v>
      </c>
      <c r="N116" s="122">
        <f t="shared" si="13"/>
        <v>645</v>
      </c>
      <c r="O116" s="122">
        <f t="shared" si="13"/>
        <v>797</v>
      </c>
      <c r="P116" s="122">
        <f t="shared" si="13"/>
        <v>7</v>
      </c>
      <c r="Q116" s="122">
        <f t="shared" si="13"/>
        <v>21</v>
      </c>
      <c r="R116" s="122">
        <f t="shared" si="13"/>
        <v>34</v>
      </c>
      <c r="S116" s="122">
        <f t="shared" si="13"/>
        <v>48</v>
      </c>
      <c r="T116" s="111"/>
    </row>
    <row r="117" spans="1:20">
      <c r="A117" s="117"/>
      <c r="B117" s="118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</row>
    <row r="118" spans="1:20">
      <c r="A118" s="123"/>
      <c r="B118" s="124"/>
      <c r="C118" s="124"/>
      <c r="D118" s="124"/>
      <c r="E118" s="124"/>
      <c r="F118" s="123"/>
      <c r="G118" s="124"/>
      <c r="H118" s="124"/>
      <c r="I118" s="124"/>
      <c r="J118" s="124"/>
      <c r="K118" s="124"/>
      <c r="L118" s="124"/>
      <c r="M118" s="124"/>
      <c r="N118" s="123"/>
      <c r="O118" s="124"/>
      <c r="P118" s="124"/>
      <c r="Q118" s="124"/>
      <c r="R118" s="123"/>
      <c r="S118" s="124"/>
      <c r="T118" s="129"/>
    </row>
    <row r="119" spans="1:20" ht="18">
      <c r="A119" s="410" t="s">
        <v>55</v>
      </c>
      <c r="B119" s="410"/>
      <c r="C119" s="410"/>
      <c r="D119" s="410"/>
      <c r="E119" s="410"/>
      <c r="F119" s="410"/>
      <c r="G119" s="410"/>
      <c r="H119" s="410"/>
      <c r="I119" s="410"/>
      <c r="J119" s="410"/>
      <c r="K119" s="410"/>
      <c r="L119" s="410"/>
      <c r="M119" s="410"/>
      <c r="N119" s="410"/>
      <c r="O119" s="410"/>
      <c r="P119" s="410"/>
      <c r="Q119" s="410"/>
      <c r="R119" s="410"/>
      <c r="S119" s="410"/>
      <c r="T119" s="410"/>
    </row>
    <row r="120" spans="1:20" ht="18">
      <c r="A120" s="410" t="s">
        <v>36</v>
      </c>
      <c r="B120" s="410"/>
      <c r="C120" s="410"/>
      <c r="D120" s="410"/>
      <c r="E120" s="410"/>
      <c r="F120" s="410"/>
      <c r="G120" s="410"/>
      <c r="H120" s="410"/>
      <c r="I120" s="410"/>
      <c r="J120" s="410"/>
      <c r="K120" s="410"/>
      <c r="L120" s="410"/>
      <c r="M120" s="410"/>
      <c r="N120" s="410"/>
      <c r="O120" s="410"/>
      <c r="P120" s="410"/>
      <c r="Q120" s="410"/>
      <c r="R120" s="410"/>
      <c r="S120" s="410"/>
      <c r="T120" s="410"/>
    </row>
    <row r="121" spans="1:20" ht="18">
      <c r="A121" s="483" t="str">
        <f>A3</f>
        <v>BULAN      : JULI 2021</v>
      </c>
      <c r="B121" s="410"/>
      <c r="C121" s="410"/>
      <c r="D121" s="410"/>
      <c r="E121" s="410"/>
      <c r="F121" s="410"/>
      <c r="G121" s="410"/>
      <c r="H121" s="410"/>
      <c r="I121" s="410"/>
      <c r="J121" s="410"/>
      <c r="K121" s="410"/>
      <c r="L121" s="410"/>
      <c r="M121" s="410"/>
      <c r="N121" s="410"/>
      <c r="O121" s="410"/>
      <c r="P121" s="410"/>
      <c r="Q121" s="410"/>
      <c r="R121" s="410"/>
      <c r="S121" s="410"/>
      <c r="T121" s="410"/>
    </row>
    <row r="122" spans="1:20">
      <c r="A122" s="485" t="s">
        <v>13</v>
      </c>
      <c r="B122" s="478" t="s">
        <v>14</v>
      </c>
      <c r="C122" s="478" t="s">
        <v>15</v>
      </c>
      <c r="D122" s="476" t="s">
        <v>16</v>
      </c>
      <c r="E122" s="476"/>
      <c r="F122" s="476"/>
      <c r="G122" s="476"/>
      <c r="H122" s="476" t="s">
        <v>17</v>
      </c>
      <c r="I122" s="476"/>
      <c r="J122" s="476"/>
      <c r="K122" s="476"/>
      <c r="L122" s="476" t="s">
        <v>18</v>
      </c>
      <c r="M122" s="476"/>
      <c r="N122" s="476"/>
      <c r="O122" s="476"/>
      <c r="P122" s="476" t="s">
        <v>19</v>
      </c>
      <c r="Q122" s="476"/>
      <c r="R122" s="476"/>
      <c r="S122" s="476"/>
      <c r="T122" s="111"/>
    </row>
    <row r="123" spans="1:20">
      <c r="A123" s="486"/>
      <c r="B123" s="479"/>
      <c r="C123" s="479"/>
      <c r="D123" s="479" t="s">
        <v>56</v>
      </c>
      <c r="E123" s="479" t="s">
        <v>57</v>
      </c>
      <c r="F123" s="477" t="s">
        <v>58</v>
      </c>
      <c r="G123" s="477"/>
      <c r="H123" s="479" t="s">
        <v>56</v>
      </c>
      <c r="I123" s="479" t="s">
        <v>57</v>
      </c>
      <c r="J123" s="477" t="s">
        <v>58</v>
      </c>
      <c r="K123" s="477"/>
      <c r="L123" s="479" t="s">
        <v>56</v>
      </c>
      <c r="M123" s="479" t="s">
        <v>57</v>
      </c>
      <c r="N123" s="477" t="s">
        <v>58</v>
      </c>
      <c r="O123" s="477"/>
      <c r="P123" s="479" t="s">
        <v>56</v>
      </c>
      <c r="Q123" s="479" t="s">
        <v>57</v>
      </c>
      <c r="R123" s="477" t="s">
        <v>58</v>
      </c>
      <c r="S123" s="477"/>
      <c r="T123" s="111"/>
    </row>
    <row r="124" spans="1:20" ht="15.75" thickBot="1">
      <c r="A124" s="487"/>
      <c r="B124" s="480"/>
      <c r="C124" s="480"/>
      <c r="D124" s="479"/>
      <c r="E124" s="479"/>
      <c r="F124" s="312" t="s">
        <v>59</v>
      </c>
      <c r="G124" s="312" t="s">
        <v>60</v>
      </c>
      <c r="H124" s="479"/>
      <c r="I124" s="479"/>
      <c r="J124" s="312" t="s">
        <v>59</v>
      </c>
      <c r="K124" s="312" t="s">
        <v>60</v>
      </c>
      <c r="L124" s="479"/>
      <c r="M124" s="479"/>
      <c r="N124" s="312" t="s">
        <v>59</v>
      </c>
      <c r="O124" s="312" t="s">
        <v>60</v>
      </c>
      <c r="P124" s="479"/>
      <c r="Q124" s="479"/>
      <c r="R124" s="312" t="s">
        <v>59</v>
      </c>
      <c r="S124" s="312" t="s">
        <v>60</v>
      </c>
      <c r="T124" s="111"/>
    </row>
    <row r="125" spans="1:20" ht="15.75" thickBot="1">
      <c r="A125" s="99">
        <f t="shared" ref="A125:B155" si="14">A85</f>
        <v>1</v>
      </c>
      <c r="B125" s="100">
        <f t="shared" si="14"/>
        <v>44378</v>
      </c>
      <c r="C125" s="125" t="e">
        <f t="shared" ref="C125:C150" si="15">C93</f>
        <v>#REF!</v>
      </c>
      <c r="D125" s="309">
        <f>E125/1</f>
        <v>3</v>
      </c>
      <c r="E125" s="309">
        <f>'pendapatan '!D146</f>
        <v>3</v>
      </c>
      <c r="F125" s="90">
        <v>5</v>
      </c>
      <c r="G125" s="85">
        <v>9</v>
      </c>
      <c r="H125" s="309">
        <f>I125/2</f>
        <v>12</v>
      </c>
      <c r="I125" s="309">
        <f>'pendapatan '!F146</f>
        <v>24</v>
      </c>
      <c r="J125" s="309">
        <v>46</v>
      </c>
      <c r="K125" s="85">
        <v>55</v>
      </c>
      <c r="L125" s="310"/>
      <c r="M125" s="311"/>
      <c r="N125" s="311"/>
      <c r="O125" s="310"/>
      <c r="P125" s="309">
        <f>Q125/3</f>
        <v>6</v>
      </c>
      <c r="Q125" s="309">
        <f>'pendapatan '!J146</f>
        <v>18</v>
      </c>
      <c r="R125" s="309">
        <v>17</v>
      </c>
      <c r="S125" s="85">
        <v>18</v>
      </c>
      <c r="T125" s="111"/>
    </row>
    <row r="126" spans="1:20" ht="15.75" thickBot="1">
      <c r="A126" s="101">
        <f t="shared" si="14"/>
        <v>2</v>
      </c>
      <c r="B126" s="102">
        <f t="shared" si="14"/>
        <v>44379</v>
      </c>
      <c r="C126" s="126" t="e">
        <f t="shared" si="15"/>
        <v>#REF!</v>
      </c>
      <c r="D126" s="89">
        <f t="shared" ref="D126:D155" si="16">E126/1</f>
        <v>4</v>
      </c>
      <c r="E126" s="89">
        <f>'pendapatan '!D147</f>
        <v>4</v>
      </c>
      <c r="F126" s="90">
        <v>9</v>
      </c>
      <c r="G126" s="90">
        <v>11</v>
      </c>
      <c r="H126" s="89">
        <f t="shared" ref="H126:H155" si="17">I126/2</f>
        <v>13</v>
      </c>
      <c r="I126" s="89">
        <f>'pendapatan '!F147</f>
        <v>26</v>
      </c>
      <c r="J126" s="89">
        <v>84</v>
      </c>
      <c r="K126" s="90">
        <v>80</v>
      </c>
      <c r="L126" s="104"/>
      <c r="M126" s="114"/>
      <c r="N126" s="114"/>
      <c r="O126" s="104"/>
      <c r="P126" s="89">
        <f t="shared" ref="P126:P155" si="18">Q126/3</f>
        <v>6</v>
      </c>
      <c r="Q126" s="89">
        <f>'pendapatan '!J147</f>
        <v>18</v>
      </c>
      <c r="R126" s="89">
        <v>29</v>
      </c>
      <c r="S126" s="90">
        <v>29</v>
      </c>
      <c r="T126" s="111"/>
    </row>
    <row r="127" spans="1:20" ht="15.75" thickBot="1">
      <c r="A127" s="101">
        <f t="shared" si="14"/>
        <v>3</v>
      </c>
      <c r="B127" s="102">
        <f t="shared" si="14"/>
        <v>44380</v>
      </c>
      <c r="C127" s="126" t="e">
        <f t="shared" si="15"/>
        <v>#REF!</v>
      </c>
      <c r="D127" s="89">
        <f t="shared" si="16"/>
        <v>3</v>
      </c>
      <c r="E127" s="89">
        <f>'pendapatan '!D148</f>
        <v>3</v>
      </c>
      <c r="F127" s="90">
        <v>10</v>
      </c>
      <c r="G127" s="90">
        <v>8</v>
      </c>
      <c r="H127" s="89">
        <f t="shared" si="17"/>
        <v>13</v>
      </c>
      <c r="I127" s="89">
        <f>'pendapatan '!F148</f>
        <v>26</v>
      </c>
      <c r="J127" s="89">
        <v>68</v>
      </c>
      <c r="K127" s="90">
        <v>77</v>
      </c>
      <c r="L127" s="104"/>
      <c r="M127" s="114"/>
      <c r="N127" s="114"/>
      <c r="O127" s="104"/>
      <c r="P127" s="89">
        <f t="shared" si="18"/>
        <v>6</v>
      </c>
      <c r="Q127" s="89">
        <f>'pendapatan '!J148</f>
        <v>18</v>
      </c>
      <c r="R127" s="89">
        <v>28</v>
      </c>
      <c r="S127" s="90">
        <v>26</v>
      </c>
      <c r="T127" s="111"/>
    </row>
    <row r="128" spans="1:20" ht="15.75" thickBot="1">
      <c r="A128" s="101">
        <f t="shared" si="14"/>
        <v>4</v>
      </c>
      <c r="B128" s="102">
        <f t="shared" si="14"/>
        <v>44381</v>
      </c>
      <c r="C128" s="126" t="e">
        <f t="shared" si="15"/>
        <v>#REF!</v>
      </c>
      <c r="D128" s="89">
        <f t="shared" si="16"/>
        <v>3</v>
      </c>
      <c r="E128" s="89">
        <f>'pendapatan '!D149</f>
        <v>3</v>
      </c>
      <c r="F128" s="90">
        <v>8</v>
      </c>
      <c r="G128" s="90">
        <v>8</v>
      </c>
      <c r="H128" s="89">
        <f>I128/2</f>
        <v>13</v>
      </c>
      <c r="I128" s="89">
        <f>'pendapatan '!F149</f>
        <v>26</v>
      </c>
      <c r="J128" s="89">
        <v>64</v>
      </c>
      <c r="K128" s="90">
        <v>73</v>
      </c>
      <c r="L128" s="104"/>
      <c r="M128" s="114"/>
      <c r="N128" s="114"/>
      <c r="O128" s="104"/>
      <c r="P128" s="89">
        <f t="shared" si="18"/>
        <v>4</v>
      </c>
      <c r="Q128" s="89">
        <f>'pendapatan '!J149</f>
        <v>12</v>
      </c>
      <c r="R128" s="89">
        <v>15</v>
      </c>
      <c r="S128" s="90">
        <v>18</v>
      </c>
      <c r="T128" s="111"/>
    </row>
    <row r="129" spans="1:20" ht="15.75" thickBot="1">
      <c r="A129" s="101">
        <f t="shared" si="14"/>
        <v>5</v>
      </c>
      <c r="B129" s="102">
        <f t="shared" si="14"/>
        <v>44382</v>
      </c>
      <c r="C129" s="126" t="e">
        <f t="shared" si="15"/>
        <v>#REF!</v>
      </c>
      <c r="D129" s="89">
        <f t="shared" si="16"/>
        <v>3</v>
      </c>
      <c r="E129" s="89">
        <f>'pendapatan '!D150</f>
        <v>3</v>
      </c>
      <c r="F129" s="90">
        <v>7</v>
      </c>
      <c r="G129" s="90">
        <v>8</v>
      </c>
      <c r="H129" s="89">
        <f t="shared" si="17"/>
        <v>13</v>
      </c>
      <c r="I129" s="89">
        <f>'pendapatan '!F150</f>
        <v>26</v>
      </c>
      <c r="J129" s="89">
        <v>64</v>
      </c>
      <c r="K129" s="90">
        <v>84</v>
      </c>
      <c r="L129" s="104"/>
      <c r="M129" s="114"/>
      <c r="N129" s="114"/>
      <c r="O129" s="104"/>
      <c r="P129" s="89">
        <f t="shared" si="18"/>
        <v>6</v>
      </c>
      <c r="Q129" s="89">
        <f>'pendapatan '!J150</f>
        <v>18</v>
      </c>
      <c r="R129" s="89">
        <v>24</v>
      </c>
      <c r="S129" s="90">
        <v>33</v>
      </c>
      <c r="T129" s="111"/>
    </row>
    <row r="130" spans="1:20" ht="15.75" thickBot="1">
      <c r="A130" s="101">
        <f t="shared" si="14"/>
        <v>6</v>
      </c>
      <c r="B130" s="102">
        <f t="shared" si="14"/>
        <v>44383</v>
      </c>
      <c r="C130" s="126" t="e">
        <f t="shared" si="15"/>
        <v>#REF!</v>
      </c>
      <c r="D130" s="89">
        <f t="shared" si="16"/>
        <v>4</v>
      </c>
      <c r="E130" s="89">
        <f>'pendapatan '!D151</f>
        <v>4</v>
      </c>
      <c r="F130" s="90">
        <v>5</v>
      </c>
      <c r="G130" s="90">
        <v>12</v>
      </c>
      <c r="H130" s="89">
        <f t="shared" si="17"/>
        <v>12</v>
      </c>
      <c r="I130" s="89">
        <f>'pendapatan '!F151</f>
        <v>24</v>
      </c>
      <c r="J130" s="89">
        <v>62</v>
      </c>
      <c r="K130" s="90">
        <v>63</v>
      </c>
      <c r="L130" s="104"/>
      <c r="M130" s="114"/>
      <c r="N130" s="114"/>
      <c r="O130" s="104"/>
      <c r="P130" s="89">
        <f t="shared" si="18"/>
        <v>4</v>
      </c>
      <c r="Q130" s="89">
        <f>'pendapatan '!J151</f>
        <v>12</v>
      </c>
      <c r="R130" s="89">
        <v>19</v>
      </c>
      <c r="S130" s="90">
        <v>26</v>
      </c>
      <c r="T130" s="111"/>
    </row>
    <row r="131" spans="1:20" ht="15.75" thickBot="1">
      <c r="A131" s="101">
        <f t="shared" si="14"/>
        <v>7</v>
      </c>
      <c r="B131" s="102">
        <f t="shared" si="14"/>
        <v>44384</v>
      </c>
      <c r="C131" s="126">
        <f t="shared" si="15"/>
        <v>0</v>
      </c>
      <c r="D131" s="89">
        <f t="shared" si="16"/>
        <v>3</v>
      </c>
      <c r="E131" s="89">
        <f>'pendapatan '!D152</f>
        <v>3</v>
      </c>
      <c r="F131" s="89">
        <v>6</v>
      </c>
      <c r="G131" s="90">
        <v>7</v>
      </c>
      <c r="H131" s="89">
        <f t="shared" si="17"/>
        <v>12</v>
      </c>
      <c r="I131" s="89">
        <f>'pendapatan '!F152</f>
        <v>24</v>
      </c>
      <c r="J131" s="89">
        <v>63</v>
      </c>
      <c r="K131" s="90">
        <v>59</v>
      </c>
      <c r="L131" s="104"/>
      <c r="M131" s="114"/>
      <c r="N131" s="114"/>
      <c r="O131" s="104"/>
      <c r="P131" s="89">
        <f t="shared" si="18"/>
        <v>6</v>
      </c>
      <c r="Q131" s="89">
        <f>'pendapatan '!J152</f>
        <v>18</v>
      </c>
      <c r="R131" s="89">
        <v>36</v>
      </c>
      <c r="S131" s="90">
        <v>33</v>
      </c>
      <c r="T131" s="111"/>
    </row>
    <row r="132" spans="1:20" ht="15.75" thickBot="1">
      <c r="A132" s="101">
        <f t="shared" si="14"/>
        <v>8</v>
      </c>
      <c r="B132" s="102">
        <f t="shared" si="14"/>
        <v>44385</v>
      </c>
      <c r="C132" s="126">
        <f t="shared" si="15"/>
        <v>0</v>
      </c>
      <c r="D132" s="89">
        <f t="shared" si="16"/>
        <v>3</v>
      </c>
      <c r="E132" s="89">
        <f>'pendapatan '!D153</f>
        <v>3</v>
      </c>
      <c r="F132" s="89">
        <v>6</v>
      </c>
      <c r="G132" s="90">
        <v>8</v>
      </c>
      <c r="H132" s="89">
        <f t="shared" si="17"/>
        <v>13</v>
      </c>
      <c r="I132" s="89">
        <f>'pendapatan '!F153</f>
        <v>26</v>
      </c>
      <c r="J132" s="89">
        <v>60</v>
      </c>
      <c r="K132" s="90">
        <v>74</v>
      </c>
      <c r="L132" s="104"/>
      <c r="M132" s="114"/>
      <c r="N132" s="114"/>
      <c r="O132" s="104"/>
      <c r="P132" s="89">
        <f t="shared" si="18"/>
        <v>4</v>
      </c>
      <c r="Q132" s="89">
        <f>'pendapatan '!J153</f>
        <v>12</v>
      </c>
      <c r="R132" s="89">
        <v>11</v>
      </c>
      <c r="S132" s="90">
        <v>12</v>
      </c>
      <c r="T132" s="111"/>
    </row>
    <row r="133" spans="1:20" ht="15.75" thickBot="1">
      <c r="A133" s="101">
        <f t="shared" si="14"/>
        <v>9</v>
      </c>
      <c r="B133" s="102">
        <f t="shared" si="14"/>
        <v>44386</v>
      </c>
      <c r="C133" s="126" t="e">
        <f t="shared" si="15"/>
        <v>#REF!</v>
      </c>
      <c r="D133" s="89">
        <f t="shared" si="16"/>
        <v>3</v>
      </c>
      <c r="E133" s="89">
        <f>'pendapatan '!D154</f>
        <v>3</v>
      </c>
      <c r="F133" s="89">
        <v>3</v>
      </c>
      <c r="G133" s="90">
        <v>7</v>
      </c>
      <c r="H133" s="89">
        <f t="shared" si="17"/>
        <v>9</v>
      </c>
      <c r="I133" s="89">
        <f>'pendapatan '!F154</f>
        <v>18</v>
      </c>
      <c r="J133" s="89">
        <v>43</v>
      </c>
      <c r="K133" s="90">
        <v>50</v>
      </c>
      <c r="L133" s="104"/>
      <c r="M133" s="114"/>
      <c r="N133" s="114"/>
      <c r="O133" s="104"/>
      <c r="P133" s="89">
        <f t="shared" si="18"/>
        <v>4</v>
      </c>
      <c r="Q133" s="89">
        <f>'pendapatan '!J154</f>
        <v>12</v>
      </c>
      <c r="R133" s="89">
        <v>18</v>
      </c>
      <c r="S133" s="90">
        <v>26</v>
      </c>
      <c r="T133" s="111"/>
    </row>
    <row r="134" spans="1:20" ht="15.75" thickBot="1">
      <c r="A134" s="101">
        <f t="shared" si="14"/>
        <v>10</v>
      </c>
      <c r="B134" s="102">
        <f t="shared" si="14"/>
        <v>44387</v>
      </c>
      <c r="C134" s="126" t="e">
        <f t="shared" si="15"/>
        <v>#REF!</v>
      </c>
      <c r="D134" s="89">
        <f t="shared" si="16"/>
        <v>3</v>
      </c>
      <c r="E134" s="89">
        <f>'pendapatan '!D155</f>
        <v>3</v>
      </c>
      <c r="F134" s="89">
        <v>5</v>
      </c>
      <c r="G134" s="90">
        <v>4</v>
      </c>
      <c r="H134" s="89">
        <f t="shared" si="17"/>
        <v>10</v>
      </c>
      <c r="I134" s="89">
        <f>'pendapatan '!F155</f>
        <v>20</v>
      </c>
      <c r="J134" s="89">
        <v>17</v>
      </c>
      <c r="K134" s="90">
        <v>44</v>
      </c>
      <c r="L134" s="104"/>
      <c r="M134" s="114"/>
      <c r="N134" s="114"/>
      <c r="O134" s="104"/>
      <c r="P134" s="89">
        <f t="shared" si="18"/>
        <v>4</v>
      </c>
      <c r="Q134" s="89">
        <f>'pendapatan '!J155</f>
        <v>12</v>
      </c>
      <c r="R134" s="89">
        <v>11</v>
      </c>
      <c r="S134" s="90">
        <v>14</v>
      </c>
      <c r="T134" s="111"/>
    </row>
    <row r="135" spans="1:20" ht="15.75" thickBot="1">
      <c r="A135" s="101">
        <f t="shared" si="14"/>
        <v>11</v>
      </c>
      <c r="B135" s="102">
        <f t="shared" si="14"/>
        <v>44388</v>
      </c>
      <c r="C135" s="126" t="e">
        <f t="shared" si="15"/>
        <v>#REF!</v>
      </c>
      <c r="D135" s="89">
        <f t="shared" si="16"/>
        <v>3</v>
      </c>
      <c r="E135" s="89">
        <f>'pendapatan '!D156</f>
        <v>3</v>
      </c>
      <c r="F135" s="89">
        <v>3</v>
      </c>
      <c r="G135" s="90">
        <v>5</v>
      </c>
      <c r="H135" s="89">
        <f t="shared" si="17"/>
        <v>4</v>
      </c>
      <c r="I135" s="89">
        <f>'pendapatan '!F156</f>
        <v>8</v>
      </c>
      <c r="J135" s="89">
        <v>26</v>
      </c>
      <c r="K135" s="90">
        <v>28</v>
      </c>
      <c r="L135" s="104"/>
      <c r="M135" s="114"/>
      <c r="N135" s="114"/>
      <c r="O135" s="104"/>
      <c r="P135" s="89">
        <f t="shared" si="18"/>
        <v>4</v>
      </c>
      <c r="Q135" s="89">
        <f>'pendapatan '!J156</f>
        <v>12</v>
      </c>
      <c r="R135" s="89">
        <v>16</v>
      </c>
      <c r="S135" s="90">
        <v>22</v>
      </c>
      <c r="T135" s="111"/>
    </row>
    <row r="136" spans="1:20" ht="15.75" thickBot="1">
      <c r="A136" s="101">
        <f t="shared" si="14"/>
        <v>12</v>
      </c>
      <c r="B136" s="102">
        <f t="shared" si="14"/>
        <v>44389</v>
      </c>
      <c r="C136" s="126" t="e">
        <f t="shared" si="15"/>
        <v>#REF!</v>
      </c>
      <c r="D136" s="89">
        <f t="shared" si="16"/>
        <v>3</v>
      </c>
      <c r="E136" s="89">
        <f>'pendapatan '!D157</f>
        <v>3</v>
      </c>
      <c r="F136" s="89">
        <v>3</v>
      </c>
      <c r="G136" s="90">
        <v>7</v>
      </c>
      <c r="H136" s="89">
        <f t="shared" si="17"/>
        <v>8</v>
      </c>
      <c r="I136" s="89">
        <f>'pendapatan '!F157</f>
        <v>16</v>
      </c>
      <c r="J136" s="89">
        <v>35</v>
      </c>
      <c r="K136" s="90">
        <v>46</v>
      </c>
      <c r="L136" s="104"/>
      <c r="M136" s="114"/>
      <c r="N136" s="114"/>
      <c r="O136" s="104"/>
      <c r="P136" s="89">
        <f t="shared" si="18"/>
        <v>4</v>
      </c>
      <c r="Q136" s="89">
        <f>'pendapatan '!J157</f>
        <v>12</v>
      </c>
      <c r="R136" s="89">
        <v>16</v>
      </c>
      <c r="S136" s="90">
        <v>16</v>
      </c>
      <c r="T136" s="111"/>
    </row>
    <row r="137" spans="1:20" ht="15.75" thickBot="1">
      <c r="A137" s="101">
        <f t="shared" si="14"/>
        <v>13</v>
      </c>
      <c r="B137" s="102">
        <f t="shared" si="14"/>
        <v>44390</v>
      </c>
      <c r="C137" s="126" t="e">
        <f t="shared" si="15"/>
        <v>#REF!</v>
      </c>
      <c r="D137" s="89">
        <f t="shared" si="16"/>
        <v>3</v>
      </c>
      <c r="E137" s="89">
        <f>'pendapatan '!D158</f>
        <v>3</v>
      </c>
      <c r="F137" s="89">
        <v>3</v>
      </c>
      <c r="G137" s="90">
        <v>7</v>
      </c>
      <c r="H137" s="89">
        <f t="shared" si="17"/>
        <v>10</v>
      </c>
      <c r="I137" s="89">
        <f>'pendapatan '!F158</f>
        <v>20</v>
      </c>
      <c r="J137" s="89">
        <v>45</v>
      </c>
      <c r="K137" s="90">
        <v>52</v>
      </c>
      <c r="L137" s="104"/>
      <c r="M137" s="114"/>
      <c r="N137" s="114"/>
      <c r="O137" s="104"/>
      <c r="P137" s="89">
        <f t="shared" si="18"/>
        <v>4</v>
      </c>
      <c r="Q137" s="89">
        <f>'pendapatan '!J158</f>
        <v>12</v>
      </c>
      <c r="R137" s="89">
        <v>14</v>
      </c>
      <c r="S137" s="90">
        <v>15</v>
      </c>
      <c r="T137" s="111"/>
    </row>
    <row r="138" spans="1:20" ht="15.75" thickBot="1">
      <c r="A138" s="101">
        <f t="shared" si="14"/>
        <v>14</v>
      </c>
      <c r="B138" s="102">
        <f t="shared" si="14"/>
        <v>44391</v>
      </c>
      <c r="C138" s="126" t="e">
        <f t="shared" si="15"/>
        <v>#REF!</v>
      </c>
      <c r="D138" s="89">
        <f t="shared" si="16"/>
        <v>3</v>
      </c>
      <c r="E138" s="89">
        <f>'pendapatan '!D159</f>
        <v>3</v>
      </c>
      <c r="F138" s="89">
        <v>2</v>
      </c>
      <c r="G138" s="90">
        <v>7</v>
      </c>
      <c r="H138" s="89">
        <f t="shared" si="17"/>
        <v>11</v>
      </c>
      <c r="I138" s="89">
        <f>'pendapatan '!F159</f>
        <v>22</v>
      </c>
      <c r="J138" s="89">
        <v>58</v>
      </c>
      <c r="K138" s="90">
        <v>59</v>
      </c>
      <c r="L138" s="104"/>
      <c r="M138" s="114"/>
      <c r="N138" s="114"/>
      <c r="O138" s="104"/>
      <c r="P138" s="89">
        <f t="shared" si="18"/>
        <v>4</v>
      </c>
      <c r="Q138" s="89">
        <f>'pendapatan '!J159</f>
        <v>12</v>
      </c>
      <c r="R138" s="89">
        <v>18</v>
      </c>
      <c r="S138" s="90">
        <v>21</v>
      </c>
      <c r="T138" s="111"/>
    </row>
    <row r="139" spans="1:20" ht="15.75" thickBot="1">
      <c r="A139" s="101">
        <f t="shared" si="14"/>
        <v>15</v>
      </c>
      <c r="B139" s="102">
        <f t="shared" si="14"/>
        <v>44392</v>
      </c>
      <c r="C139" s="126" t="e">
        <f t="shared" si="15"/>
        <v>#REF!</v>
      </c>
      <c r="D139" s="89">
        <f t="shared" si="16"/>
        <v>3</v>
      </c>
      <c r="E139" s="89">
        <f>'pendapatan '!D160</f>
        <v>3</v>
      </c>
      <c r="F139" s="89">
        <v>14</v>
      </c>
      <c r="G139" s="90">
        <v>13</v>
      </c>
      <c r="H139" s="89">
        <f t="shared" si="17"/>
        <v>7</v>
      </c>
      <c r="I139" s="89">
        <f>'pendapatan '!F160</f>
        <v>14</v>
      </c>
      <c r="J139" s="89">
        <v>36</v>
      </c>
      <c r="K139" s="90">
        <v>38</v>
      </c>
      <c r="L139" s="104"/>
      <c r="M139" s="114"/>
      <c r="N139" s="114"/>
      <c r="O139" s="104"/>
      <c r="P139" s="89">
        <f t="shared" si="18"/>
        <v>4</v>
      </c>
      <c r="Q139" s="89">
        <f>'pendapatan '!J160</f>
        <v>12</v>
      </c>
      <c r="R139" s="89">
        <v>16</v>
      </c>
      <c r="S139" s="90">
        <v>28</v>
      </c>
      <c r="T139" s="111"/>
    </row>
    <row r="140" spans="1:20" ht="15.75" thickBot="1">
      <c r="A140" s="101">
        <f t="shared" si="14"/>
        <v>16</v>
      </c>
      <c r="B140" s="102">
        <f t="shared" si="14"/>
        <v>44393</v>
      </c>
      <c r="C140" s="126">
        <f t="shared" si="15"/>
        <v>0</v>
      </c>
      <c r="D140" s="89">
        <f t="shared" si="16"/>
        <v>3</v>
      </c>
      <c r="E140" s="89">
        <f>'pendapatan '!D161</f>
        <v>3</v>
      </c>
      <c r="F140" s="89">
        <v>2</v>
      </c>
      <c r="G140" s="90">
        <v>5</v>
      </c>
      <c r="H140" s="89">
        <f t="shared" si="17"/>
        <v>10</v>
      </c>
      <c r="I140" s="89">
        <f>'pendapatan '!F161</f>
        <v>20</v>
      </c>
      <c r="J140" s="89">
        <v>36</v>
      </c>
      <c r="K140" s="90">
        <v>47</v>
      </c>
      <c r="L140" s="104"/>
      <c r="M140" s="114"/>
      <c r="N140" s="114"/>
      <c r="O140" s="104"/>
      <c r="P140" s="89">
        <f t="shared" si="18"/>
        <v>4</v>
      </c>
      <c r="Q140" s="89">
        <f>'pendapatan '!J161</f>
        <v>12</v>
      </c>
      <c r="R140" s="89">
        <v>15</v>
      </c>
      <c r="S140" s="90">
        <v>17</v>
      </c>
      <c r="T140" s="111"/>
    </row>
    <row r="141" spans="1:20" ht="15.75" thickBot="1">
      <c r="A141" s="101">
        <f t="shared" si="14"/>
        <v>17</v>
      </c>
      <c r="B141" s="102">
        <f t="shared" si="14"/>
        <v>44394</v>
      </c>
      <c r="C141" s="126" t="e">
        <f t="shared" si="15"/>
        <v>#REF!</v>
      </c>
      <c r="D141" s="89">
        <f t="shared" si="16"/>
        <v>3</v>
      </c>
      <c r="E141" s="89">
        <f>'pendapatan '!D162</f>
        <v>3</v>
      </c>
      <c r="F141" s="89">
        <v>5</v>
      </c>
      <c r="G141" s="90">
        <v>7</v>
      </c>
      <c r="H141" s="89">
        <f t="shared" si="17"/>
        <v>8</v>
      </c>
      <c r="I141" s="89">
        <f>'pendapatan '!F162</f>
        <v>16</v>
      </c>
      <c r="J141" s="89">
        <v>31</v>
      </c>
      <c r="K141" s="90">
        <v>40</v>
      </c>
      <c r="L141" s="104"/>
      <c r="M141" s="114"/>
      <c r="N141" s="114"/>
      <c r="O141" s="104"/>
      <c r="P141" s="89">
        <f t="shared" si="18"/>
        <v>4</v>
      </c>
      <c r="Q141" s="89">
        <f>'pendapatan '!J162</f>
        <v>12</v>
      </c>
      <c r="R141" s="89">
        <v>10</v>
      </c>
      <c r="S141" s="90">
        <v>14</v>
      </c>
      <c r="T141" s="111"/>
    </row>
    <row r="142" spans="1:20" ht="15.75" thickBot="1">
      <c r="A142" s="101">
        <f t="shared" si="14"/>
        <v>18</v>
      </c>
      <c r="B142" s="102">
        <f t="shared" si="14"/>
        <v>44395</v>
      </c>
      <c r="C142" s="126" t="e">
        <f t="shared" si="15"/>
        <v>#REF!</v>
      </c>
      <c r="D142" s="89">
        <f t="shared" si="16"/>
        <v>3</v>
      </c>
      <c r="E142" s="89">
        <f>'pendapatan '!D163</f>
        <v>3</v>
      </c>
      <c r="F142" s="89">
        <v>2</v>
      </c>
      <c r="G142" s="90">
        <v>5</v>
      </c>
      <c r="H142" s="89">
        <f t="shared" si="17"/>
        <v>9</v>
      </c>
      <c r="I142" s="89">
        <f>'pendapatan '!F163</f>
        <v>18</v>
      </c>
      <c r="J142" s="89">
        <v>31</v>
      </c>
      <c r="K142" s="90">
        <v>46</v>
      </c>
      <c r="L142" s="104"/>
      <c r="M142" s="114"/>
      <c r="N142" s="114"/>
      <c r="O142" s="104"/>
      <c r="P142" s="89">
        <f t="shared" si="18"/>
        <v>6</v>
      </c>
      <c r="Q142" s="89">
        <f>'pendapatan '!J163</f>
        <v>18</v>
      </c>
      <c r="R142" s="89">
        <v>22</v>
      </c>
      <c r="S142" s="90">
        <v>24</v>
      </c>
      <c r="T142" s="111"/>
    </row>
    <row r="143" spans="1:20" ht="15.75" thickBot="1">
      <c r="A143" s="101">
        <f t="shared" si="14"/>
        <v>19</v>
      </c>
      <c r="B143" s="102">
        <f t="shared" si="14"/>
        <v>44396</v>
      </c>
      <c r="C143" s="126" t="e">
        <f t="shared" si="15"/>
        <v>#REF!</v>
      </c>
      <c r="D143" s="89">
        <f t="shared" si="16"/>
        <v>4</v>
      </c>
      <c r="E143" s="89">
        <f>'pendapatan '!D164</f>
        <v>4</v>
      </c>
      <c r="F143" s="89">
        <v>13</v>
      </c>
      <c r="G143" s="90">
        <v>15</v>
      </c>
      <c r="H143" s="89">
        <f t="shared" si="17"/>
        <v>6</v>
      </c>
      <c r="I143" s="89">
        <f>'pendapatan '!F164</f>
        <v>12</v>
      </c>
      <c r="J143" s="89">
        <v>22</v>
      </c>
      <c r="K143" s="90">
        <v>36</v>
      </c>
      <c r="L143" s="104"/>
      <c r="M143" s="114"/>
      <c r="N143" s="114"/>
      <c r="O143" s="104"/>
      <c r="P143" s="89">
        <f t="shared" si="18"/>
        <v>4</v>
      </c>
      <c r="Q143" s="89">
        <f>'pendapatan '!J164</f>
        <v>12</v>
      </c>
      <c r="R143" s="89">
        <v>16</v>
      </c>
      <c r="S143" s="90">
        <v>15</v>
      </c>
      <c r="T143" s="111"/>
    </row>
    <row r="144" spans="1:20" ht="15.75" thickBot="1">
      <c r="A144" s="101">
        <f t="shared" si="14"/>
        <v>20</v>
      </c>
      <c r="B144" s="102">
        <f t="shared" si="14"/>
        <v>44397</v>
      </c>
      <c r="C144" s="126" t="e">
        <f t="shared" si="15"/>
        <v>#REF!</v>
      </c>
      <c r="D144" s="89">
        <f t="shared" si="16"/>
        <v>3</v>
      </c>
      <c r="E144" s="89">
        <f>'pendapatan '!D165</f>
        <v>3</v>
      </c>
      <c r="F144" s="89">
        <v>6</v>
      </c>
      <c r="G144" s="90">
        <v>9</v>
      </c>
      <c r="H144" s="89">
        <f t="shared" si="17"/>
        <v>1</v>
      </c>
      <c r="I144" s="89">
        <f>'pendapatan '!F165</f>
        <v>2</v>
      </c>
      <c r="J144" s="89">
        <v>2</v>
      </c>
      <c r="K144" s="90">
        <v>6</v>
      </c>
      <c r="L144" s="104"/>
      <c r="M144" s="114"/>
      <c r="N144" s="114"/>
      <c r="O144" s="104"/>
      <c r="P144" s="89">
        <f t="shared" si="18"/>
        <v>0</v>
      </c>
      <c r="Q144" s="89">
        <f>'pendapatan '!J165</f>
        <v>0</v>
      </c>
      <c r="R144" s="89">
        <v>0</v>
      </c>
      <c r="S144" s="90">
        <v>0</v>
      </c>
      <c r="T144" s="111"/>
    </row>
    <row r="145" spans="1:20" ht="15.75" thickBot="1">
      <c r="A145" s="101">
        <f t="shared" si="14"/>
        <v>21</v>
      </c>
      <c r="B145" s="102">
        <f t="shared" si="14"/>
        <v>44398</v>
      </c>
      <c r="C145" s="126" t="e">
        <f t="shared" si="15"/>
        <v>#REF!</v>
      </c>
      <c r="D145" s="89">
        <f t="shared" si="16"/>
        <v>3</v>
      </c>
      <c r="E145" s="89">
        <f>'pendapatan '!D166</f>
        <v>3</v>
      </c>
      <c r="F145" s="89">
        <v>5</v>
      </c>
      <c r="G145" s="90">
        <v>6</v>
      </c>
      <c r="H145" s="89">
        <f t="shared" si="17"/>
        <v>4</v>
      </c>
      <c r="I145" s="89">
        <f>'pendapatan '!F166</f>
        <v>8</v>
      </c>
      <c r="J145" s="89">
        <v>20</v>
      </c>
      <c r="K145" s="90">
        <v>23</v>
      </c>
      <c r="L145" s="104"/>
      <c r="M145" s="114"/>
      <c r="N145" s="114"/>
      <c r="O145" s="104"/>
      <c r="P145" s="89">
        <f t="shared" si="18"/>
        <v>4</v>
      </c>
      <c r="Q145" s="89">
        <f>'pendapatan '!J166</f>
        <v>12</v>
      </c>
      <c r="R145" s="89">
        <v>16</v>
      </c>
      <c r="S145" s="90">
        <v>20</v>
      </c>
      <c r="T145" s="111"/>
    </row>
    <row r="146" spans="1:20" ht="15.75" thickBot="1">
      <c r="A146" s="101">
        <f t="shared" si="14"/>
        <v>22</v>
      </c>
      <c r="B146" s="102">
        <f t="shared" si="14"/>
        <v>44399</v>
      </c>
      <c r="C146" s="126" t="e">
        <f t="shared" si="15"/>
        <v>#REF!</v>
      </c>
      <c r="D146" s="89">
        <f t="shared" si="16"/>
        <v>3</v>
      </c>
      <c r="E146" s="89">
        <f>'pendapatan '!D167</f>
        <v>3</v>
      </c>
      <c r="F146" s="89">
        <v>3</v>
      </c>
      <c r="G146" s="90">
        <v>7</v>
      </c>
      <c r="H146" s="89">
        <f t="shared" si="17"/>
        <v>7</v>
      </c>
      <c r="I146" s="89">
        <f>'pendapatan '!F167</f>
        <v>14</v>
      </c>
      <c r="J146" s="89">
        <v>28</v>
      </c>
      <c r="K146" s="90">
        <v>34</v>
      </c>
      <c r="L146" s="104"/>
      <c r="M146" s="114"/>
      <c r="N146" s="114"/>
      <c r="O146" s="104"/>
      <c r="P146" s="89">
        <f t="shared" si="18"/>
        <v>4</v>
      </c>
      <c r="Q146" s="89">
        <f>'pendapatan '!J167</f>
        <v>12</v>
      </c>
      <c r="R146" s="89">
        <v>13</v>
      </c>
      <c r="S146" s="90">
        <v>15</v>
      </c>
      <c r="T146" s="111"/>
    </row>
    <row r="147" spans="1:20" ht="15.75" thickBot="1">
      <c r="A147" s="101">
        <f t="shared" si="14"/>
        <v>23</v>
      </c>
      <c r="B147" s="102">
        <f t="shared" si="14"/>
        <v>44400</v>
      </c>
      <c r="C147" s="126">
        <f t="shared" si="15"/>
        <v>0</v>
      </c>
      <c r="D147" s="89">
        <f t="shared" si="16"/>
        <v>3</v>
      </c>
      <c r="E147" s="89">
        <f>'pendapatan '!D168</f>
        <v>3</v>
      </c>
      <c r="F147" s="89">
        <v>10</v>
      </c>
      <c r="G147" s="90">
        <v>9</v>
      </c>
      <c r="H147" s="89">
        <f t="shared" si="17"/>
        <v>8</v>
      </c>
      <c r="I147" s="89">
        <f>'pendapatan '!F168</f>
        <v>16</v>
      </c>
      <c r="J147" s="89">
        <v>41</v>
      </c>
      <c r="K147" s="90">
        <v>39</v>
      </c>
      <c r="L147" s="104"/>
      <c r="M147" s="114"/>
      <c r="N147" s="114"/>
      <c r="O147" s="104"/>
      <c r="P147" s="89">
        <f t="shared" si="18"/>
        <v>4</v>
      </c>
      <c r="Q147" s="89">
        <f>'pendapatan '!J168</f>
        <v>12</v>
      </c>
      <c r="R147" s="89">
        <v>14</v>
      </c>
      <c r="S147" s="90">
        <v>18</v>
      </c>
      <c r="T147" s="111"/>
    </row>
    <row r="148" spans="1:20" ht="15.75" thickBot="1">
      <c r="A148" s="101">
        <f t="shared" si="14"/>
        <v>24</v>
      </c>
      <c r="B148" s="102">
        <f t="shared" si="14"/>
        <v>44401</v>
      </c>
      <c r="C148" s="126">
        <f t="shared" si="15"/>
        <v>0</v>
      </c>
      <c r="D148" s="89">
        <f t="shared" si="16"/>
        <v>3</v>
      </c>
      <c r="E148" s="89">
        <f>'pendapatan '!D169</f>
        <v>3</v>
      </c>
      <c r="F148" s="89">
        <v>8</v>
      </c>
      <c r="G148" s="90">
        <v>8</v>
      </c>
      <c r="H148" s="89">
        <f t="shared" si="17"/>
        <v>6</v>
      </c>
      <c r="I148" s="89">
        <f>'pendapatan '!F169</f>
        <v>12</v>
      </c>
      <c r="J148" s="89">
        <v>33</v>
      </c>
      <c r="K148" s="90">
        <v>39</v>
      </c>
      <c r="L148" s="104"/>
      <c r="M148" s="114"/>
      <c r="N148" s="114"/>
      <c r="O148" s="104"/>
      <c r="P148" s="89">
        <f t="shared" si="18"/>
        <v>4</v>
      </c>
      <c r="Q148" s="89">
        <f>'pendapatan '!J169</f>
        <v>12</v>
      </c>
      <c r="R148" s="89">
        <v>33</v>
      </c>
      <c r="S148" s="90">
        <v>29</v>
      </c>
      <c r="T148" s="111"/>
    </row>
    <row r="149" spans="1:20" ht="15.75" thickBot="1">
      <c r="A149" s="101">
        <f t="shared" si="14"/>
        <v>25</v>
      </c>
      <c r="B149" s="102">
        <f t="shared" si="14"/>
        <v>44402</v>
      </c>
      <c r="C149" s="126">
        <f t="shared" si="15"/>
        <v>0</v>
      </c>
      <c r="D149" s="89">
        <f t="shared" si="16"/>
        <v>3</v>
      </c>
      <c r="E149" s="89">
        <f>'pendapatan '!D170</f>
        <v>3</v>
      </c>
      <c r="F149" s="89">
        <v>5</v>
      </c>
      <c r="G149" s="90">
        <v>12</v>
      </c>
      <c r="H149" s="89">
        <f t="shared" ref="H149" si="19">I149/2</f>
        <v>8</v>
      </c>
      <c r="I149" s="89">
        <f>'pendapatan '!F170</f>
        <v>16</v>
      </c>
      <c r="J149" s="89">
        <v>39</v>
      </c>
      <c r="K149" s="90">
        <v>39</v>
      </c>
      <c r="L149" s="104"/>
      <c r="M149" s="114"/>
      <c r="N149" s="114"/>
      <c r="O149" s="104"/>
      <c r="P149" s="89">
        <f t="shared" si="18"/>
        <v>4</v>
      </c>
      <c r="Q149" s="89">
        <f>'pendapatan '!J170</f>
        <v>12</v>
      </c>
      <c r="R149" s="89">
        <v>18</v>
      </c>
      <c r="S149" s="90">
        <v>19</v>
      </c>
      <c r="T149" s="111"/>
    </row>
    <row r="150" spans="1:20" ht="15.75" thickBot="1">
      <c r="A150" s="101">
        <f t="shared" si="14"/>
        <v>26</v>
      </c>
      <c r="B150" s="102">
        <f t="shared" si="14"/>
        <v>44403</v>
      </c>
      <c r="C150" s="126">
        <f t="shared" si="15"/>
        <v>0</v>
      </c>
      <c r="D150" s="89">
        <f t="shared" si="16"/>
        <v>3</v>
      </c>
      <c r="E150" s="89">
        <f>'pendapatan '!D171</f>
        <v>3</v>
      </c>
      <c r="F150" s="89">
        <v>6</v>
      </c>
      <c r="G150" s="90">
        <v>14</v>
      </c>
      <c r="H150" s="89">
        <f t="shared" si="17"/>
        <v>10</v>
      </c>
      <c r="I150" s="89">
        <f>'pendapatan '!F171</f>
        <v>20</v>
      </c>
      <c r="J150" s="89">
        <v>51</v>
      </c>
      <c r="K150" s="90">
        <v>55</v>
      </c>
      <c r="L150" s="104"/>
      <c r="M150" s="114"/>
      <c r="N150" s="114"/>
      <c r="O150" s="104"/>
      <c r="P150" s="89">
        <f t="shared" si="18"/>
        <v>4</v>
      </c>
      <c r="Q150" s="89">
        <f>'pendapatan '!J171</f>
        <v>12</v>
      </c>
      <c r="R150" s="90">
        <v>16</v>
      </c>
      <c r="S150" s="90">
        <v>16</v>
      </c>
      <c r="T150" s="111"/>
    </row>
    <row r="151" spans="1:20" ht="15.75" thickBot="1">
      <c r="A151" s="101">
        <f t="shared" si="14"/>
        <v>27</v>
      </c>
      <c r="B151" s="102">
        <f t="shared" si="14"/>
        <v>44404</v>
      </c>
      <c r="C151" s="126" t="e">
        <f>#REF!</f>
        <v>#REF!</v>
      </c>
      <c r="D151" s="89">
        <f t="shared" si="16"/>
        <v>4</v>
      </c>
      <c r="E151" s="89">
        <f>'pendapatan '!D172</f>
        <v>4</v>
      </c>
      <c r="F151" s="89">
        <v>9</v>
      </c>
      <c r="G151" s="90">
        <v>10</v>
      </c>
      <c r="H151" s="89">
        <f t="shared" si="17"/>
        <v>10</v>
      </c>
      <c r="I151" s="89">
        <f>'pendapatan '!F172</f>
        <v>20</v>
      </c>
      <c r="J151" s="89">
        <v>42</v>
      </c>
      <c r="K151" s="90">
        <v>52</v>
      </c>
      <c r="L151" s="104"/>
      <c r="M151" s="114"/>
      <c r="N151" s="114"/>
      <c r="O151" s="104"/>
      <c r="P151" s="89">
        <f t="shared" si="18"/>
        <v>4</v>
      </c>
      <c r="Q151" s="89">
        <f>'pendapatan '!J172</f>
        <v>12</v>
      </c>
      <c r="R151" s="90">
        <v>42</v>
      </c>
      <c r="S151" s="90">
        <v>52</v>
      </c>
      <c r="T151" s="111"/>
    </row>
    <row r="152" spans="1:20" ht="15.75" thickBot="1">
      <c r="A152" s="101">
        <f t="shared" si="14"/>
        <v>28</v>
      </c>
      <c r="B152" s="102">
        <f t="shared" si="14"/>
        <v>44405</v>
      </c>
      <c r="C152" s="126" t="e">
        <f>#REF!</f>
        <v>#REF!</v>
      </c>
      <c r="D152" s="89">
        <f t="shared" si="16"/>
        <v>3</v>
      </c>
      <c r="E152" s="89">
        <f>'pendapatan '!D173</f>
        <v>3</v>
      </c>
      <c r="F152" s="89">
        <v>7</v>
      </c>
      <c r="G152" s="90">
        <v>8</v>
      </c>
      <c r="H152" s="89">
        <f t="shared" si="17"/>
        <v>9</v>
      </c>
      <c r="I152" s="89">
        <f>'pendapatan '!F173</f>
        <v>18</v>
      </c>
      <c r="J152" s="89">
        <v>43</v>
      </c>
      <c r="K152" s="90">
        <v>46</v>
      </c>
      <c r="L152" s="104"/>
      <c r="M152" s="114"/>
      <c r="N152" s="114"/>
      <c r="O152" s="104"/>
      <c r="P152" s="89">
        <f t="shared" si="18"/>
        <v>4</v>
      </c>
      <c r="Q152" s="89">
        <f>'pendapatan '!J173</f>
        <v>12</v>
      </c>
      <c r="R152" s="90">
        <v>12</v>
      </c>
      <c r="S152" s="90">
        <v>17</v>
      </c>
      <c r="T152" s="111"/>
    </row>
    <row r="153" spans="1:20" ht="15.75" thickBot="1">
      <c r="A153" s="101">
        <f t="shared" si="14"/>
        <v>29</v>
      </c>
      <c r="B153" s="102">
        <f t="shared" si="14"/>
        <v>44406</v>
      </c>
      <c r="C153" s="126" t="e">
        <f>#REF!</f>
        <v>#REF!</v>
      </c>
      <c r="D153" s="89">
        <f t="shared" si="16"/>
        <v>3</v>
      </c>
      <c r="E153" s="89">
        <f>'pendapatan '!D174</f>
        <v>3</v>
      </c>
      <c r="F153" s="89">
        <v>4</v>
      </c>
      <c r="G153" s="90">
        <v>14</v>
      </c>
      <c r="H153" s="89">
        <f t="shared" si="17"/>
        <v>9</v>
      </c>
      <c r="I153" s="89">
        <f>'pendapatan '!F174</f>
        <v>18</v>
      </c>
      <c r="J153" s="89">
        <v>49</v>
      </c>
      <c r="K153" s="90">
        <v>49</v>
      </c>
      <c r="L153" s="104"/>
      <c r="M153" s="114"/>
      <c r="N153" s="114"/>
      <c r="O153" s="104"/>
      <c r="P153" s="89">
        <f t="shared" si="18"/>
        <v>6</v>
      </c>
      <c r="Q153" s="89">
        <f>'pendapatan '!J174</f>
        <v>18</v>
      </c>
      <c r="R153" s="90">
        <v>27</v>
      </c>
      <c r="S153" s="90">
        <v>30</v>
      </c>
      <c r="T153" s="111"/>
    </row>
    <row r="154" spans="1:20">
      <c r="A154" s="101">
        <f t="shared" si="14"/>
        <v>30</v>
      </c>
      <c r="B154" s="102">
        <f t="shared" si="14"/>
        <v>44407</v>
      </c>
      <c r="C154" s="126" t="e">
        <f>#REF!</f>
        <v>#REF!</v>
      </c>
      <c r="D154" s="89">
        <f t="shared" si="16"/>
        <v>4</v>
      </c>
      <c r="E154" s="89">
        <f>'pendapatan '!D175</f>
        <v>4</v>
      </c>
      <c r="F154" s="89">
        <v>8</v>
      </c>
      <c r="G154" s="90">
        <v>10</v>
      </c>
      <c r="H154" s="89">
        <f t="shared" si="17"/>
        <v>10</v>
      </c>
      <c r="I154" s="89">
        <f>'pendapatan '!F175</f>
        <v>20</v>
      </c>
      <c r="J154" s="89">
        <v>46</v>
      </c>
      <c r="K154" s="90">
        <v>50</v>
      </c>
      <c r="L154" s="104"/>
      <c r="M154" s="114"/>
      <c r="N154" s="114"/>
      <c r="O154" s="104"/>
      <c r="P154" s="89">
        <f t="shared" si="18"/>
        <v>4</v>
      </c>
      <c r="Q154" s="89">
        <f>'pendapatan '!J175</f>
        <v>12</v>
      </c>
      <c r="R154" s="90">
        <v>14</v>
      </c>
      <c r="S154" s="90">
        <v>15</v>
      </c>
      <c r="T154" s="111"/>
    </row>
    <row r="155" spans="1:20" ht="15.75" thickBot="1">
      <c r="A155" s="101">
        <f t="shared" si="14"/>
        <v>31</v>
      </c>
      <c r="B155" s="102">
        <f t="shared" si="14"/>
        <v>44408</v>
      </c>
      <c r="C155" s="130" t="e">
        <f>#REF!</f>
        <v>#REF!</v>
      </c>
      <c r="D155" s="89">
        <f t="shared" si="16"/>
        <v>3</v>
      </c>
      <c r="E155" s="89">
        <f>'pendapatan '!D176</f>
        <v>3</v>
      </c>
      <c r="F155" s="131">
        <v>4</v>
      </c>
      <c r="G155" s="132">
        <v>9</v>
      </c>
      <c r="H155" s="89">
        <f t="shared" si="17"/>
        <v>11</v>
      </c>
      <c r="I155" s="89">
        <f>'pendapatan '!F176</f>
        <v>22</v>
      </c>
      <c r="J155" s="131">
        <v>41</v>
      </c>
      <c r="K155" s="132">
        <v>50</v>
      </c>
      <c r="L155" s="134"/>
      <c r="M155" s="135"/>
      <c r="N155" s="135"/>
      <c r="O155" s="134"/>
      <c r="P155" s="89">
        <f t="shared" si="18"/>
        <v>4</v>
      </c>
      <c r="Q155" s="89">
        <f>'pendapatan '!J176</f>
        <v>12</v>
      </c>
      <c r="R155" s="132">
        <v>14</v>
      </c>
      <c r="S155" s="132">
        <v>16</v>
      </c>
      <c r="T155" s="111"/>
    </row>
    <row r="156" spans="1:20" ht="16.5" thickBot="1">
      <c r="A156" s="481" t="s">
        <v>9</v>
      </c>
      <c r="B156" s="482"/>
      <c r="C156" s="94"/>
      <c r="D156" s="133">
        <f t="shared" ref="D156:S156" si="20">SUM(D125:D155)</f>
        <v>98</v>
      </c>
      <c r="E156" s="89">
        <f>'pendapatan '!D177</f>
        <v>98</v>
      </c>
      <c r="F156" s="133">
        <f t="shared" si="20"/>
        <v>186</v>
      </c>
      <c r="G156" s="133">
        <f t="shared" si="20"/>
        <v>269</v>
      </c>
      <c r="H156" s="133">
        <f t="shared" si="20"/>
        <v>286</v>
      </c>
      <c r="I156" s="133">
        <f t="shared" si="20"/>
        <v>572</v>
      </c>
      <c r="J156" s="133">
        <f t="shared" si="20"/>
        <v>1326</v>
      </c>
      <c r="K156" s="133">
        <f t="shared" si="20"/>
        <v>1533</v>
      </c>
      <c r="L156" s="133">
        <f t="shared" si="20"/>
        <v>0</v>
      </c>
      <c r="M156" s="133">
        <f t="shared" si="20"/>
        <v>0</v>
      </c>
      <c r="N156" s="133">
        <f t="shared" si="20"/>
        <v>0</v>
      </c>
      <c r="O156" s="133">
        <f t="shared" si="20"/>
        <v>0</v>
      </c>
      <c r="P156" s="133">
        <f t="shared" si="20"/>
        <v>134</v>
      </c>
      <c r="Q156" s="133">
        <f t="shared" si="20"/>
        <v>402</v>
      </c>
      <c r="R156" s="133">
        <f t="shared" si="20"/>
        <v>570</v>
      </c>
      <c r="S156" s="133">
        <f t="shared" si="20"/>
        <v>654</v>
      </c>
      <c r="T156" s="111"/>
    </row>
    <row r="157" spans="1:20">
      <c r="A157" s="117"/>
      <c r="B157" s="118"/>
      <c r="C157" s="118"/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  <c r="R157" s="118"/>
      <c r="S157" s="118"/>
      <c r="T157" s="118"/>
    </row>
    <row r="158" spans="1:20" ht="18">
      <c r="A158" s="410" t="s">
        <v>55</v>
      </c>
      <c r="B158" s="410"/>
      <c r="C158" s="410"/>
      <c r="D158" s="410"/>
      <c r="E158" s="410"/>
      <c r="F158" s="410"/>
      <c r="G158" s="410"/>
      <c r="H158" s="410"/>
      <c r="I158" s="410"/>
      <c r="J158" s="410"/>
      <c r="K158" s="410"/>
      <c r="L158" s="410"/>
      <c r="M158" s="410"/>
      <c r="N158" s="410"/>
      <c r="O158" s="410"/>
      <c r="P158" s="410"/>
      <c r="Q158" s="410"/>
      <c r="R158" s="410"/>
      <c r="S158" s="410"/>
      <c r="T158" s="410"/>
    </row>
    <row r="159" spans="1:20" ht="18">
      <c r="A159" s="410" t="s">
        <v>37</v>
      </c>
      <c r="B159" s="410"/>
      <c r="C159" s="410"/>
      <c r="D159" s="410"/>
      <c r="E159" s="410"/>
      <c r="F159" s="410"/>
      <c r="G159" s="410"/>
      <c r="H159" s="410"/>
      <c r="I159" s="410"/>
      <c r="J159" s="410"/>
      <c r="K159" s="410"/>
      <c r="L159" s="410"/>
      <c r="M159" s="410"/>
      <c r="N159" s="410"/>
      <c r="O159" s="410" t="s">
        <v>12</v>
      </c>
      <c r="P159" s="410"/>
      <c r="Q159" s="410"/>
      <c r="R159" s="410"/>
      <c r="S159" s="410"/>
      <c r="T159" s="410"/>
    </row>
    <row r="160" spans="1:20" ht="18">
      <c r="A160" s="483" t="str">
        <f>A3</f>
        <v>BULAN      : JULI 2021</v>
      </c>
      <c r="B160" s="410"/>
      <c r="C160" s="410"/>
      <c r="D160" s="410"/>
      <c r="E160" s="410"/>
      <c r="F160" s="410"/>
      <c r="G160" s="410"/>
      <c r="H160" s="410"/>
      <c r="I160" s="410"/>
      <c r="J160" s="410"/>
      <c r="K160" s="410"/>
      <c r="L160" s="410"/>
      <c r="M160" s="410"/>
      <c r="N160" s="410"/>
      <c r="O160" s="410"/>
      <c r="P160" s="410"/>
      <c r="Q160" s="410"/>
      <c r="R160" s="410"/>
      <c r="S160" s="410"/>
      <c r="T160" s="410"/>
    </row>
    <row r="161" spans="1:20">
      <c r="A161" s="485" t="s">
        <v>13</v>
      </c>
      <c r="B161" s="478" t="s">
        <v>14</v>
      </c>
      <c r="C161" s="478" t="s">
        <v>15</v>
      </c>
      <c r="D161" s="476" t="s">
        <v>16</v>
      </c>
      <c r="E161" s="476"/>
      <c r="F161" s="476"/>
      <c r="G161" s="476"/>
      <c r="H161" s="476" t="s">
        <v>17</v>
      </c>
      <c r="I161" s="476"/>
      <c r="J161" s="476"/>
      <c r="K161" s="476"/>
      <c r="L161" s="476" t="s">
        <v>18</v>
      </c>
      <c r="M161" s="476"/>
      <c r="N161" s="476"/>
      <c r="O161" s="476"/>
      <c r="P161" s="476" t="s">
        <v>19</v>
      </c>
      <c r="Q161" s="476"/>
      <c r="R161" s="476"/>
      <c r="S161" s="476"/>
      <c r="T161" s="111"/>
    </row>
    <row r="162" spans="1:20">
      <c r="A162" s="486"/>
      <c r="B162" s="479"/>
      <c r="C162" s="479"/>
      <c r="D162" s="479" t="s">
        <v>56</v>
      </c>
      <c r="E162" s="479" t="s">
        <v>57</v>
      </c>
      <c r="F162" s="477" t="s">
        <v>58</v>
      </c>
      <c r="G162" s="477"/>
      <c r="H162" s="479" t="s">
        <v>56</v>
      </c>
      <c r="I162" s="479" t="s">
        <v>57</v>
      </c>
      <c r="J162" s="477" t="s">
        <v>58</v>
      </c>
      <c r="K162" s="477"/>
      <c r="L162" s="479" t="s">
        <v>56</v>
      </c>
      <c r="M162" s="479" t="s">
        <v>57</v>
      </c>
      <c r="N162" s="477" t="s">
        <v>58</v>
      </c>
      <c r="O162" s="477"/>
      <c r="P162" s="479" t="s">
        <v>56</v>
      </c>
      <c r="Q162" s="479" t="s">
        <v>57</v>
      </c>
      <c r="R162" s="477" t="s">
        <v>58</v>
      </c>
      <c r="S162" s="477"/>
      <c r="T162" s="111"/>
    </row>
    <row r="163" spans="1:20">
      <c r="A163" s="487"/>
      <c r="B163" s="480"/>
      <c r="C163" s="480"/>
      <c r="D163" s="480"/>
      <c r="E163" s="480"/>
      <c r="F163" s="98" t="s">
        <v>59</v>
      </c>
      <c r="G163" s="98" t="s">
        <v>60</v>
      </c>
      <c r="H163" s="480"/>
      <c r="I163" s="480"/>
      <c r="J163" s="98" t="s">
        <v>59</v>
      </c>
      <c r="K163" s="98" t="s">
        <v>60</v>
      </c>
      <c r="L163" s="480"/>
      <c r="M163" s="480"/>
      <c r="N163" s="98" t="s">
        <v>59</v>
      </c>
      <c r="O163" s="98" t="s">
        <v>60</v>
      </c>
      <c r="P163" s="480"/>
      <c r="Q163" s="480"/>
      <c r="R163" s="98" t="s">
        <v>59</v>
      </c>
      <c r="S163" s="98" t="s">
        <v>60</v>
      </c>
      <c r="T163" s="111"/>
    </row>
    <row r="164" spans="1:20">
      <c r="A164" s="99">
        <f t="shared" ref="A164:B193" si="21">A125</f>
        <v>1</v>
      </c>
      <c r="B164" s="100">
        <f t="shared" si="21"/>
        <v>44378</v>
      </c>
      <c r="C164" s="82" t="e">
        <f t="shared" ref="C164:C188" si="22">C133</f>
        <v>#REF!</v>
      </c>
      <c r="D164" s="83">
        <f>E164/1</f>
        <v>22</v>
      </c>
      <c r="E164" s="83">
        <f>'pendapatan '!D192</f>
        <v>22</v>
      </c>
      <c r="F164" s="84">
        <v>24</v>
      </c>
      <c r="G164" s="86">
        <v>41</v>
      </c>
      <c r="H164" s="86">
        <f>I164/2</f>
        <v>12</v>
      </c>
      <c r="I164" s="83">
        <f>'pendapatan '!F192</f>
        <v>24</v>
      </c>
      <c r="J164" s="84">
        <v>20</v>
      </c>
      <c r="K164" s="86">
        <v>32</v>
      </c>
      <c r="L164" s="86">
        <f>M164/3</f>
        <v>22</v>
      </c>
      <c r="M164" s="83">
        <f>'pendapatan '!H192</f>
        <v>66</v>
      </c>
      <c r="N164" s="84">
        <v>105</v>
      </c>
      <c r="O164" s="86">
        <v>129</v>
      </c>
      <c r="P164" s="103"/>
      <c r="Q164" s="113"/>
      <c r="R164" s="113"/>
      <c r="S164" s="103"/>
      <c r="T164" s="111"/>
    </row>
    <row r="165" spans="1:20">
      <c r="A165" s="101">
        <f t="shared" si="21"/>
        <v>2</v>
      </c>
      <c r="B165" s="102">
        <f t="shared" si="21"/>
        <v>44379</v>
      </c>
      <c r="C165" s="87" t="e">
        <f t="shared" si="22"/>
        <v>#REF!</v>
      </c>
      <c r="D165" s="88">
        <f>E165</f>
        <v>15</v>
      </c>
      <c r="E165" s="88">
        <f>'pendapatan '!D193</f>
        <v>15</v>
      </c>
      <c r="F165" s="89">
        <v>30</v>
      </c>
      <c r="G165" s="90">
        <v>43</v>
      </c>
      <c r="H165" s="90">
        <f>I165/2</f>
        <v>9</v>
      </c>
      <c r="I165" s="88">
        <f>'pendapatan '!F193</f>
        <v>18</v>
      </c>
      <c r="J165" s="89">
        <v>13</v>
      </c>
      <c r="K165" s="90">
        <v>20</v>
      </c>
      <c r="L165" s="90">
        <f>M165/3</f>
        <v>15</v>
      </c>
      <c r="M165" s="88">
        <f>'pendapatan '!H193</f>
        <v>45</v>
      </c>
      <c r="N165" s="89">
        <v>97</v>
      </c>
      <c r="O165" s="90">
        <v>100</v>
      </c>
      <c r="P165" s="104"/>
      <c r="Q165" s="114"/>
      <c r="R165" s="114"/>
      <c r="S165" s="104"/>
      <c r="T165" s="111"/>
    </row>
    <row r="166" spans="1:20">
      <c r="A166" s="101">
        <f t="shared" si="21"/>
        <v>3</v>
      </c>
      <c r="B166" s="102">
        <f t="shared" si="21"/>
        <v>44380</v>
      </c>
      <c r="C166" s="87" t="e">
        <f t="shared" si="22"/>
        <v>#REF!</v>
      </c>
      <c r="D166" s="88">
        <f t="shared" ref="D166:D193" si="23">E166</f>
        <v>11</v>
      </c>
      <c r="E166" s="88">
        <f>'pendapatan '!D194</f>
        <v>11</v>
      </c>
      <c r="F166" s="89">
        <v>24</v>
      </c>
      <c r="G166" s="90">
        <v>21</v>
      </c>
      <c r="H166" s="90">
        <f t="shared" ref="H166:H193" si="24">I166/2</f>
        <v>9</v>
      </c>
      <c r="I166" s="88">
        <f>'pendapatan '!F194</f>
        <v>18</v>
      </c>
      <c r="J166" s="89">
        <v>41</v>
      </c>
      <c r="K166" s="90">
        <v>45</v>
      </c>
      <c r="L166" s="90">
        <f t="shared" ref="L166:L194" si="25">M166/3</f>
        <v>15</v>
      </c>
      <c r="M166" s="88">
        <f>'pendapatan '!H194</f>
        <v>45</v>
      </c>
      <c r="N166" s="89">
        <v>93</v>
      </c>
      <c r="O166" s="90">
        <v>93</v>
      </c>
      <c r="P166" s="104"/>
      <c r="Q166" s="114"/>
      <c r="R166" s="114"/>
      <c r="S166" s="104"/>
      <c r="T166" s="111"/>
    </row>
    <row r="167" spans="1:20">
      <c r="A167" s="101">
        <f t="shared" si="21"/>
        <v>4</v>
      </c>
      <c r="B167" s="102">
        <f t="shared" si="21"/>
        <v>44381</v>
      </c>
      <c r="C167" s="87" t="e">
        <f t="shared" si="22"/>
        <v>#REF!</v>
      </c>
      <c r="D167" s="88">
        <f t="shared" si="23"/>
        <v>14</v>
      </c>
      <c r="E167" s="88">
        <f>'pendapatan '!D195</f>
        <v>14</v>
      </c>
      <c r="F167" s="89">
        <v>22</v>
      </c>
      <c r="G167" s="90">
        <v>41</v>
      </c>
      <c r="H167" s="90">
        <f t="shared" si="24"/>
        <v>9</v>
      </c>
      <c r="I167" s="88">
        <f>'pendapatan '!F195</f>
        <v>18</v>
      </c>
      <c r="J167" s="89">
        <v>15</v>
      </c>
      <c r="K167" s="90">
        <v>19</v>
      </c>
      <c r="L167" s="90">
        <f t="shared" si="25"/>
        <v>15</v>
      </c>
      <c r="M167" s="88">
        <f>'pendapatan '!H195</f>
        <v>45</v>
      </c>
      <c r="N167" s="89">
        <v>83</v>
      </c>
      <c r="O167" s="90">
        <v>91</v>
      </c>
      <c r="P167" s="104"/>
      <c r="Q167" s="114"/>
      <c r="R167" s="114"/>
      <c r="S167" s="104"/>
      <c r="T167" s="111"/>
    </row>
    <row r="168" spans="1:20">
      <c r="A168" s="101">
        <f t="shared" si="21"/>
        <v>5</v>
      </c>
      <c r="B168" s="102">
        <f t="shared" si="21"/>
        <v>44382</v>
      </c>
      <c r="C168" s="87" t="e">
        <f t="shared" si="22"/>
        <v>#REF!</v>
      </c>
      <c r="D168" s="88">
        <f t="shared" si="23"/>
        <v>14</v>
      </c>
      <c r="E168" s="88">
        <f>'pendapatan '!D196</f>
        <v>14</v>
      </c>
      <c r="F168" s="89">
        <v>24</v>
      </c>
      <c r="G168" s="90">
        <v>32</v>
      </c>
      <c r="H168" s="90">
        <f t="shared" si="24"/>
        <v>9</v>
      </c>
      <c r="I168" s="88">
        <f>'pendapatan '!F196</f>
        <v>18</v>
      </c>
      <c r="J168" s="89">
        <v>15</v>
      </c>
      <c r="K168" s="90">
        <v>19</v>
      </c>
      <c r="L168" s="90">
        <f t="shared" si="25"/>
        <v>15</v>
      </c>
      <c r="M168" s="88">
        <f>'pendapatan '!H196</f>
        <v>45</v>
      </c>
      <c r="N168" s="89">
        <v>92</v>
      </c>
      <c r="O168" s="90">
        <v>72</v>
      </c>
      <c r="P168" s="104"/>
      <c r="Q168" s="114"/>
      <c r="R168" s="114"/>
      <c r="S168" s="104"/>
      <c r="T168" s="111"/>
    </row>
    <row r="169" spans="1:20">
      <c r="A169" s="101">
        <f t="shared" si="21"/>
        <v>6</v>
      </c>
      <c r="B169" s="102">
        <f t="shared" si="21"/>
        <v>44383</v>
      </c>
      <c r="C169" s="87" t="e">
        <f t="shared" si="22"/>
        <v>#REF!</v>
      </c>
      <c r="D169" s="88">
        <f t="shared" si="23"/>
        <v>11</v>
      </c>
      <c r="E169" s="88">
        <f>'pendapatan '!D197</f>
        <v>11</v>
      </c>
      <c r="F169" s="89">
        <v>22</v>
      </c>
      <c r="G169" s="90">
        <v>32</v>
      </c>
      <c r="H169" s="90">
        <f t="shared" si="24"/>
        <v>9</v>
      </c>
      <c r="I169" s="88">
        <f>'pendapatan '!F197</f>
        <v>18</v>
      </c>
      <c r="J169" s="89">
        <v>35</v>
      </c>
      <c r="K169" s="90">
        <v>41</v>
      </c>
      <c r="L169" s="90">
        <f t="shared" si="25"/>
        <v>14</v>
      </c>
      <c r="M169" s="88">
        <f>'pendapatan '!H197</f>
        <v>42</v>
      </c>
      <c r="N169" s="89">
        <v>76</v>
      </c>
      <c r="O169" s="90">
        <v>84</v>
      </c>
      <c r="P169" s="104"/>
      <c r="Q169" s="114"/>
      <c r="R169" s="114"/>
      <c r="S169" s="104"/>
      <c r="T169" s="111" t="s">
        <v>32</v>
      </c>
    </row>
    <row r="170" spans="1:20">
      <c r="A170" s="101">
        <f t="shared" si="21"/>
        <v>7</v>
      </c>
      <c r="B170" s="102">
        <f t="shared" si="21"/>
        <v>44384</v>
      </c>
      <c r="C170" s="87" t="e">
        <f t="shared" si="22"/>
        <v>#REF!</v>
      </c>
      <c r="D170" s="88">
        <f t="shared" si="23"/>
        <v>12</v>
      </c>
      <c r="E170" s="88">
        <f>'pendapatan '!D198</f>
        <v>12</v>
      </c>
      <c r="F170" s="89">
        <v>17</v>
      </c>
      <c r="G170" s="90">
        <v>31</v>
      </c>
      <c r="H170" s="90">
        <f t="shared" si="24"/>
        <v>9</v>
      </c>
      <c r="I170" s="88">
        <f>'pendapatan '!F198</f>
        <v>18</v>
      </c>
      <c r="J170" s="89">
        <v>17</v>
      </c>
      <c r="K170" s="90">
        <v>17</v>
      </c>
      <c r="L170" s="90">
        <f t="shared" si="25"/>
        <v>14</v>
      </c>
      <c r="M170" s="88">
        <f>'pendapatan '!H198</f>
        <v>42</v>
      </c>
      <c r="N170" s="89">
        <v>78</v>
      </c>
      <c r="O170" s="90">
        <v>86</v>
      </c>
      <c r="P170" s="104"/>
      <c r="Q170" s="114"/>
      <c r="R170" s="114"/>
      <c r="S170" s="104"/>
      <c r="T170" s="111"/>
    </row>
    <row r="171" spans="1:20">
      <c r="A171" s="101">
        <f t="shared" si="21"/>
        <v>8</v>
      </c>
      <c r="B171" s="102">
        <f t="shared" si="21"/>
        <v>44385</v>
      </c>
      <c r="C171" s="87">
        <f t="shared" si="22"/>
        <v>0</v>
      </c>
      <c r="D171" s="88">
        <f t="shared" si="23"/>
        <v>12</v>
      </c>
      <c r="E171" s="88">
        <f>'pendapatan '!D199</f>
        <v>12</v>
      </c>
      <c r="F171" s="89">
        <v>27</v>
      </c>
      <c r="G171" s="90">
        <v>20</v>
      </c>
      <c r="H171" s="90">
        <f t="shared" si="24"/>
        <v>8</v>
      </c>
      <c r="I171" s="88">
        <f>'pendapatan '!F199</f>
        <v>16</v>
      </c>
      <c r="J171" s="89">
        <v>10</v>
      </c>
      <c r="K171" s="90">
        <v>21</v>
      </c>
      <c r="L171" s="90">
        <f t="shared" si="25"/>
        <v>15</v>
      </c>
      <c r="M171" s="88">
        <f>'pendapatan '!H199</f>
        <v>45</v>
      </c>
      <c r="N171" s="89">
        <v>89</v>
      </c>
      <c r="O171" s="90">
        <v>102</v>
      </c>
      <c r="P171" s="104"/>
      <c r="Q171" s="114"/>
      <c r="R171" s="114"/>
      <c r="S171" s="104"/>
      <c r="T171" s="111"/>
    </row>
    <row r="172" spans="1:20">
      <c r="A172" s="101">
        <f t="shared" si="21"/>
        <v>9</v>
      </c>
      <c r="B172" s="102">
        <f t="shared" si="21"/>
        <v>44386</v>
      </c>
      <c r="C172" s="87" t="e">
        <f t="shared" si="22"/>
        <v>#REF!</v>
      </c>
      <c r="D172" s="88">
        <f t="shared" si="23"/>
        <v>9</v>
      </c>
      <c r="E172" s="88">
        <f>'pendapatan '!D200</f>
        <v>9</v>
      </c>
      <c r="F172" s="89">
        <v>18</v>
      </c>
      <c r="G172" s="90">
        <v>19</v>
      </c>
      <c r="H172" s="90">
        <f t="shared" si="24"/>
        <v>8</v>
      </c>
      <c r="I172" s="88">
        <f>'pendapatan '!F200</f>
        <v>16</v>
      </c>
      <c r="J172" s="89">
        <v>18</v>
      </c>
      <c r="K172" s="90">
        <v>28</v>
      </c>
      <c r="L172" s="90">
        <f t="shared" si="25"/>
        <v>13</v>
      </c>
      <c r="M172" s="88">
        <f>'pendapatan '!H200</f>
        <v>39</v>
      </c>
      <c r="N172" s="89">
        <v>76</v>
      </c>
      <c r="O172" s="90">
        <v>79</v>
      </c>
      <c r="P172" s="104"/>
      <c r="Q172" s="114"/>
      <c r="R172" s="114"/>
      <c r="S172" s="104"/>
      <c r="T172" s="111"/>
    </row>
    <row r="173" spans="1:20">
      <c r="A173" s="101">
        <f t="shared" si="21"/>
        <v>10</v>
      </c>
      <c r="B173" s="102">
        <f t="shared" si="21"/>
        <v>44387</v>
      </c>
      <c r="C173" s="87" t="e">
        <f t="shared" si="22"/>
        <v>#REF!</v>
      </c>
      <c r="D173" s="88">
        <f t="shared" si="23"/>
        <v>11</v>
      </c>
      <c r="E173" s="88">
        <f>'pendapatan '!D201</f>
        <v>11</v>
      </c>
      <c r="F173" s="89">
        <v>13</v>
      </c>
      <c r="G173" s="90">
        <v>24</v>
      </c>
      <c r="H173" s="90">
        <f t="shared" si="24"/>
        <v>8</v>
      </c>
      <c r="I173" s="88">
        <f>'pendapatan '!F201</f>
        <v>16</v>
      </c>
      <c r="J173" s="89">
        <v>12</v>
      </c>
      <c r="K173" s="90">
        <v>15</v>
      </c>
      <c r="L173" s="90">
        <f t="shared" si="25"/>
        <v>14</v>
      </c>
      <c r="M173" s="88">
        <f>'pendapatan '!H201</f>
        <v>42</v>
      </c>
      <c r="N173" s="89">
        <v>51</v>
      </c>
      <c r="O173" s="90">
        <v>88</v>
      </c>
      <c r="P173" s="104"/>
      <c r="Q173" s="114"/>
      <c r="R173" s="114"/>
      <c r="S173" s="104"/>
      <c r="T173" s="111"/>
    </row>
    <row r="174" spans="1:20">
      <c r="A174" s="101">
        <f t="shared" si="21"/>
        <v>11</v>
      </c>
      <c r="B174" s="102">
        <f t="shared" si="21"/>
        <v>44388</v>
      </c>
      <c r="C174" s="87" t="e">
        <f t="shared" si="22"/>
        <v>#REF!</v>
      </c>
      <c r="D174" s="88">
        <f t="shared" si="23"/>
        <v>10</v>
      </c>
      <c r="E174" s="88">
        <f>'pendapatan '!D202</f>
        <v>10</v>
      </c>
      <c r="F174" s="89">
        <v>8</v>
      </c>
      <c r="G174" s="90">
        <v>12</v>
      </c>
      <c r="H174" s="90">
        <f t="shared" si="24"/>
        <v>7</v>
      </c>
      <c r="I174" s="88">
        <f>'pendapatan '!F202</f>
        <v>14</v>
      </c>
      <c r="J174" s="89">
        <v>8</v>
      </c>
      <c r="K174" s="90">
        <v>11</v>
      </c>
      <c r="L174" s="90">
        <f t="shared" si="25"/>
        <v>10</v>
      </c>
      <c r="M174" s="88">
        <f>'pendapatan '!H202</f>
        <v>30</v>
      </c>
      <c r="N174" s="89">
        <v>32</v>
      </c>
      <c r="O174" s="90">
        <v>45</v>
      </c>
      <c r="P174" s="104"/>
      <c r="Q174" s="114"/>
      <c r="R174" s="114"/>
      <c r="S174" s="104"/>
      <c r="T174" s="111"/>
    </row>
    <row r="175" spans="1:20">
      <c r="A175" s="101">
        <f t="shared" si="21"/>
        <v>12</v>
      </c>
      <c r="B175" s="102">
        <f t="shared" si="21"/>
        <v>44389</v>
      </c>
      <c r="C175" s="87" t="e">
        <f t="shared" si="22"/>
        <v>#REF!</v>
      </c>
      <c r="D175" s="88">
        <f t="shared" si="23"/>
        <v>10</v>
      </c>
      <c r="E175" s="88">
        <f>'pendapatan '!D203</f>
        <v>10</v>
      </c>
      <c r="F175" s="89">
        <v>23</v>
      </c>
      <c r="G175" s="90">
        <v>19</v>
      </c>
      <c r="H175" s="90">
        <f t="shared" si="24"/>
        <v>8</v>
      </c>
      <c r="I175" s="88">
        <f>'pendapatan '!F203</f>
        <v>16</v>
      </c>
      <c r="J175" s="89">
        <v>33</v>
      </c>
      <c r="K175" s="90">
        <v>34</v>
      </c>
      <c r="L175" s="90">
        <v>63</v>
      </c>
      <c r="M175" s="88">
        <f>'pendapatan '!H203</f>
        <v>33</v>
      </c>
      <c r="N175" s="89">
        <v>70</v>
      </c>
      <c r="O175" s="90">
        <v>71</v>
      </c>
      <c r="P175" s="104"/>
      <c r="Q175" s="114"/>
      <c r="R175" s="114"/>
      <c r="S175" s="104"/>
      <c r="T175" s="111"/>
    </row>
    <row r="176" spans="1:20">
      <c r="A176" s="101">
        <f t="shared" si="21"/>
        <v>13</v>
      </c>
      <c r="B176" s="102">
        <f t="shared" si="21"/>
        <v>44390</v>
      </c>
      <c r="C176" s="87" t="e">
        <f t="shared" si="22"/>
        <v>#REF!</v>
      </c>
      <c r="D176" s="88">
        <f t="shared" si="23"/>
        <v>10</v>
      </c>
      <c r="E176" s="88">
        <f>'pendapatan '!D204</f>
        <v>10</v>
      </c>
      <c r="F176" s="89">
        <v>14</v>
      </c>
      <c r="G176" s="90">
        <v>28</v>
      </c>
      <c r="H176" s="90">
        <f t="shared" si="24"/>
        <v>7</v>
      </c>
      <c r="I176" s="88">
        <f>'pendapatan '!F204</f>
        <v>14</v>
      </c>
      <c r="J176" s="89">
        <v>12</v>
      </c>
      <c r="K176" s="90">
        <v>16</v>
      </c>
      <c r="L176" s="90">
        <f t="shared" si="25"/>
        <v>13</v>
      </c>
      <c r="M176" s="88">
        <f>'pendapatan '!H204</f>
        <v>39</v>
      </c>
      <c r="N176" s="89">
        <v>78</v>
      </c>
      <c r="O176" s="90">
        <v>89</v>
      </c>
      <c r="P176" s="104"/>
      <c r="Q176" s="114"/>
      <c r="R176" s="114"/>
      <c r="S176" s="104"/>
      <c r="T176" s="111"/>
    </row>
    <row r="177" spans="1:20">
      <c r="A177" s="101">
        <f t="shared" si="21"/>
        <v>14</v>
      </c>
      <c r="B177" s="102">
        <f t="shared" si="21"/>
        <v>44391</v>
      </c>
      <c r="C177" s="87" t="e">
        <f t="shared" si="22"/>
        <v>#REF!</v>
      </c>
      <c r="D177" s="88">
        <f t="shared" si="23"/>
        <v>11</v>
      </c>
      <c r="E177" s="88">
        <f>'pendapatan '!D205</f>
        <v>11</v>
      </c>
      <c r="F177" s="89">
        <v>17</v>
      </c>
      <c r="G177" s="90">
        <v>19</v>
      </c>
      <c r="H177" s="90">
        <f t="shared" si="24"/>
        <v>8</v>
      </c>
      <c r="I177" s="88">
        <f>'pendapatan '!F205</f>
        <v>16</v>
      </c>
      <c r="J177" s="89">
        <v>12</v>
      </c>
      <c r="K177" s="90">
        <v>22</v>
      </c>
      <c r="L177" s="90">
        <f t="shared" si="25"/>
        <v>12</v>
      </c>
      <c r="M177" s="88">
        <f>'pendapatan '!H205</f>
        <v>36</v>
      </c>
      <c r="N177" s="89">
        <v>79</v>
      </c>
      <c r="O177" s="90">
        <v>64</v>
      </c>
      <c r="P177" s="104"/>
      <c r="Q177" s="114"/>
      <c r="R177" s="114"/>
      <c r="S177" s="104"/>
      <c r="T177" s="111"/>
    </row>
    <row r="178" spans="1:20">
      <c r="A178" s="101">
        <f t="shared" si="21"/>
        <v>15</v>
      </c>
      <c r="B178" s="102">
        <f t="shared" si="21"/>
        <v>44392</v>
      </c>
      <c r="C178" s="87">
        <f t="shared" si="22"/>
        <v>0</v>
      </c>
      <c r="D178" s="88">
        <f t="shared" si="23"/>
        <v>10</v>
      </c>
      <c r="E178" s="88">
        <f>'pendapatan '!D206</f>
        <v>10</v>
      </c>
      <c r="F178" s="89">
        <v>22</v>
      </c>
      <c r="G178" s="90">
        <v>20</v>
      </c>
      <c r="H178" s="90">
        <f t="shared" si="24"/>
        <v>7</v>
      </c>
      <c r="I178" s="88">
        <f>'pendapatan '!F206</f>
        <v>14</v>
      </c>
      <c r="J178" s="89">
        <v>27</v>
      </c>
      <c r="K178" s="90">
        <v>29</v>
      </c>
      <c r="L178" s="90">
        <f t="shared" si="25"/>
        <v>11</v>
      </c>
      <c r="M178" s="88">
        <f>'pendapatan '!H206</f>
        <v>33</v>
      </c>
      <c r="N178" s="89">
        <v>64</v>
      </c>
      <c r="O178" s="90">
        <v>78</v>
      </c>
      <c r="P178" s="104"/>
      <c r="Q178" s="114"/>
      <c r="R178" s="114"/>
      <c r="S178" s="104"/>
      <c r="T178" s="111"/>
    </row>
    <row r="179" spans="1:20">
      <c r="A179" s="101">
        <f t="shared" si="21"/>
        <v>16</v>
      </c>
      <c r="B179" s="102">
        <f t="shared" si="21"/>
        <v>44393</v>
      </c>
      <c r="C179" s="87">
        <f t="shared" si="22"/>
        <v>0</v>
      </c>
      <c r="D179" s="88">
        <f t="shared" si="23"/>
        <v>10</v>
      </c>
      <c r="E179" s="88">
        <f>'pendapatan '!D207</f>
        <v>10</v>
      </c>
      <c r="F179" s="89">
        <v>11</v>
      </c>
      <c r="G179" s="90">
        <v>13</v>
      </c>
      <c r="H179" s="90">
        <f t="shared" si="24"/>
        <v>7</v>
      </c>
      <c r="I179" s="88">
        <f>'pendapatan '!F207</f>
        <v>14</v>
      </c>
      <c r="J179" s="89">
        <v>10</v>
      </c>
      <c r="K179" s="90">
        <v>12</v>
      </c>
      <c r="L179" s="90">
        <f t="shared" si="25"/>
        <v>10</v>
      </c>
      <c r="M179" s="88">
        <f>'pendapatan '!H207</f>
        <v>30</v>
      </c>
      <c r="N179" s="89">
        <v>53</v>
      </c>
      <c r="O179" s="90">
        <v>68</v>
      </c>
      <c r="P179" s="104"/>
      <c r="Q179" s="114"/>
      <c r="R179" s="114"/>
      <c r="S179" s="104"/>
      <c r="T179" s="111"/>
    </row>
    <row r="180" spans="1:20">
      <c r="A180" s="101">
        <f t="shared" si="21"/>
        <v>17</v>
      </c>
      <c r="B180" s="102">
        <f t="shared" si="21"/>
        <v>44394</v>
      </c>
      <c r="C180" s="87">
        <f t="shared" si="22"/>
        <v>0</v>
      </c>
      <c r="D180" s="88">
        <f t="shared" si="23"/>
        <v>10</v>
      </c>
      <c r="E180" s="88">
        <f>'pendapatan '!D208</f>
        <v>10</v>
      </c>
      <c r="F180" s="89">
        <v>12</v>
      </c>
      <c r="G180" s="90">
        <v>14</v>
      </c>
      <c r="H180" s="90">
        <f t="shared" si="24"/>
        <v>7</v>
      </c>
      <c r="I180" s="88">
        <f>'pendapatan '!F208</f>
        <v>14</v>
      </c>
      <c r="J180" s="89">
        <v>8</v>
      </c>
      <c r="K180" s="90">
        <v>12</v>
      </c>
      <c r="L180" s="90">
        <v>28</v>
      </c>
      <c r="M180" s="88">
        <f>'pendapatan '!H208</f>
        <v>30</v>
      </c>
      <c r="N180" s="89">
        <v>48</v>
      </c>
      <c r="O180" s="90">
        <v>55</v>
      </c>
      <c r="P180" s="104"/>
      <c r="Q180" s="114"/>
      <c r="R180" s="114"/>
      <c r="S180" s="104"/>
      <c r="T180" s="111"/>
    </row>
    <row r="181" spans="1:20">
      <c r="A181" s="101">
        <f t="shared" si="21"/>
        <v>18</v>
      </c>
      <c r="B181" s="102">
        <f t="shared" si="21"/>
        <v>44395</v>
      </c>
      <c r="C181" s="87">
        <f t="shared" si="22"/>
        <v>0</v>
      </c>
      <c r="D181" s="88">
        <f t="shared" si="23"/>
        <v>10</v>
      </c>
      <c r="E181" s="88">
        <f>'pendapatan '!D209</f>
        <v>10</v>
      </c>
      <c r="F181" s="89">
        <v>16</v>
      </c>
      <c r="G181" s="90">
        <v>21</v>
      </c>
      <c r="H181" s="90">
        <f t="shared" si="24"/>
        <v>7</v>
      </c>
      <c r="I181" s="88">
        <f>'pendapatan '!F209</f>
        <v>14</v>
      </c>
      <c r="J181" s="89">
        <v>27</v>
      </c>
      <c r="K181" s="90">
        <v>30</v>
      </c>
      <c r="L181" s="90">
        <f t="shared" si="25"/>
        <v>11</v>
      </c>
      <c r="M181" s="88">
        <f>'pendapatan '!H209</f>
        <v>33</v>
      </c>
      <c r="N181" s="89">
        <v>68</v>
      </c>
      <c r="O181" s="90">
        <v>72</v>
      </c>
      <c r="P181" s="104"/>
      <c r="Q181" s="114"/>
      <c r="R181" s="114"/>
      <c r="S181" s="104"/>
      <c r="T181" s="111"/>
    </row>
    <row r="182" spans="1:20">
      <c r="A182" s="101">
        <f t="shared" si="21"/>
        <v>19</v>
      </c>
      <c r="B182" s="102">
        <f t="shared" si="21"/>
        <v>44396</v>
      </c>
      <c r="C182" s="87" t="e">
        <f t="shared" si="22"/>
        <v>#REF!</v>
      </c>
      <c r="D182" s="88">
        <f t="shared" si="23"/>
        <v>10</v>
      </c>
      <c r="E182" s="88">
        <f>'pendapatan '!D210</f>
        <v>10</v>
      </c>
      <c r="F182" s="89">
        <v>10</v>
      </c>
      <c r="G182" s="90">
        <v>18</v>
      </c>
      <c r="H182" s="90">
        <f t="shared" si="24"/>
        <v>8</v>
      </c>
      <c r="I182" s="88">
        <f>'pendapatan '!F210</f>
        <v>16</v>
      </c>
      <c r="J182" s="89">
        <v>11</v>
      </c>
      <c r="K182" s="90">
        <v>15</v>
      </c>
      <c r="L182" s="90">
        <f t="shared" si="25"/>
        <v>10</v>
      </c>
      <c r="M182" s="88">
        <f>'pendapatan '!H210</f>
        <v>30</v>
      </c>
      <c r="N182" s="89">
        <v>45</v>
      </c>
      <c r="O182" s="90">
        <v>51</v>
      </c>
      <c r="P182" s="104"/>
      <c r="Q182" s="114"/>
      <c r="R182" s="114"/>
      <c r="S182" s="104"/>
      <c r="T182" s="111"/>
    </row>
    <row r="183" spans="1:20">
      <c r="A183" s="101">
        <f t="shared" si="21"/>
        <v>20</v>
      </c>
      <c r="B183" s="102">
        <f t="shared" si="21"/>
        <v>44397</v>
      </c>
      <c r="C183" s="87" t="e">
        <f t="shared" si="22"/>
        <v>#REF!</v>
      </c>
      <c r="D183" s="88">
        <f t="shared" si="23"/>
        <v>6</v>
      </c>
      <c r="E183" s="88">
        <f>'pendapatan '!D211</f>
        <v>6</v>
      </c>
      <c r="F183" s="89">
        <v>7</v>
      </c>
      <c r="G183" s="90">
        <v>11</v>
      </c>
      <c r="H183" s="90">
        <f t="shared" si="24"/>
        <v>2</v>
      </c>
      <c r="I183" s="88">
        <f>'pendapatan '!F211</f>
        <v>4</v>
      </c>
      <c r="J183" s="89">
        <v>4</v>
      </c>
      <c r="K183" s="90">
        <v>7</v>
      </c>
      <c r="L183" s="90">
        <f t="shared" si="25"/>
        <v>5</v>
      </c>
      <c r="M183" s="88">
        <f>'pendapatan '!H211</f>
        <v>15</v>
      </c>
      <c r="N183" s="89">
        <v>10</v>
      </c>
      <c r="O183" s="90">
        <v>13</v>
      </c>
      <c r="P183" s="104"/>
      <c r="Q183" s="114"/>
      <c r="R183" s="114"/>
      <c r="S183" s="104"/>
      <c r="T183" s="111"/>
    </row>
    <row r="184" spans="1:20">
      <c r="A184" s="101">
        <f t="shared" si="21"/>
        <v>21</v>
      </c>
      <c r="B184" s="102">
        <f t="shared" si="21"/>
        <v>44398</v>
      </c>
      <c r="C184" s="87" t="e">
        <f t="shared" si="22"/>
        <v>#REF!</v>
      </c>
      <c r="D184" s="88">
        <f t="shared" si="23"/>
        <v>10</v>
      </c>
      <c r="E184" s="88">
        <f>'pendapatan '!D212</f>
        <v>10</v>
      </c>
      <c r="F184" s="89">
        <v>19</v>
      </c>
      <c r="G184" s="90">
        <v>21</v>
      </c>
      <c r="H184" s="90">
        <f t="shared" si="24"/>
        <v>6</v>
      </c>
      <c r="I184" s="88">
        <f>'pendapatan '!F212</f>
        <v>12</v>
      </c>
      <c r="J184" s="89">
        <v>20</v>
      </c>
      <c r="K184" s="90">
        <v>25</v>
      </c>
      <c r="L184" s="90">
        <f t="shared" si="25"/>
        <v>10</v>
      </c>
      <c r="M184" s="88">
        <f>'pendapatan '!H212</f>
        <v>30</v>
      </c>
      <c r="N184" s="89">
        <v>47</v>
      </c>
      <c r="O184" s="90">
        <v>56</v>
      </c>
      <c r="P184" s="104"/>
      <c r="Q184" s="114"/>
      <c r="R184" s="114"/>
      <c r="S184" s="104"/>
      <c r="T184" s="111"/>
    </row>
    <row r="185" spans="1:20">
      <c r="A185" s="101">
        <f t="shared" si="21"/>
        <v>22</v>
      </c>
      <c r="B185" s="102">
        <f t="shared" si="21"/>
        <v>44399</v>
      </c>
      <c r="C185" s="87" t="e">
        <f t="shared" si="22"/>
        <v>#REF!</v>
      </c>
      <c r="D185" s="88">
        <f t="shared" si="23"/>
        <v>12</v>
      </c>
      <c r="E185" s="88">
        <f>'pendapatan '!D213</f>
        <v>12</v>
      </c>
      <c r="F185" s="89">
        <v>26</v>
      </c>
      <c r="G185" s="90">
        <v>33</v>
      </c>
      <c r="H185" s="90">
        <f t="shared" si="24"/>
        <v>8</v>
      </c>
      <c r="I185" s="88">
        <f>'pendapatan '!F213</f>
        <v>16</v>
      </c>
      <c r="J185" s="89">
        <v>17</v>
      </c>
      <c r="K185" s="90">
        <v>23</v>
      </c>
      <c r="L185" s="90">
        <f t="shared" si="25"/>
        <v>11</v>
      </c>
      <c r="M185" s="88">
        <f>'pendapatan '!H213</f>
        <v>33</v>
      </c>
      <c r="N185" s="89">
        <v>58</v>
      </c>
      <c r="O185" s="90">
        <v>67</v>
      </c>
      <c r="P185" s="104"/>
      <c r="Q185" s="114"/>
      <c r="R185" s="114"/>
      <c r="S185" s="104"/>
      <c r="T185" s="111"/>
    </row>
    <row r="186" spans="1:20">
      <c r="A186" s="101">
        <f t="shared" si="21"/>
        <v>23</v>
      </c>
      <c r="B186" s="102">
        <f t="shared" si="21"/>
        <v>44400</v>
      </c>
      <c r="C186" s="87" t="e">
        <f t="shared" si="22"/>
        <v>#REF!</v>
      </c>
      <c r="D186" s="88">
        <f t="shared" si="23"/>
        <v>11</v>
      </c>
      <c r="E186" s="88">
        <f>'pendapatan '!D214</f>
        <v>11</v>
      </c>
      <c r="F186" s="89">
        <v>9</v>
      </c>
      <c r="G186" s="90">
        <v>23</v>
      </c>
      <c r="H186" s="90">
        <f t="shared" si="24"/>
        <v>7</v>
      </c>
      <c r="I186" s="88">
        <f>'pendapatan '!F214</f>
        <v>14</v>
      </c>
      <c r="J186" s="89">
        <v>16</v>
      </c>
      <c r="K186" s="90">
        <v>16</v>
      </c>
      <c r="L186" s="90">
        <f t="shared" si="25"/>
        <v>11</v>
      </c>
      <c r="M186" s="88">
        <f>'pendapatan '!H214</f>
        <v>33</v>
      </c>
      <c r="N186" s="89">
        <v>52</v>
      </c>
      <c r="O186" s="90">
        <v>65</v>
      </c>
      <c r="P186" s="104"/>
      <c r="Q186" s="114"/>
      <c r="R186" s="114"/>
      <c r="S186" s="104"/>
      <c r="T186" s="111"/>
    </row>
    <row r="187" spans="1:20">
      <c r="A187" s="101">
        <f t="shared" si="21"/>
        <v>24</v>
      </c>
      <c r="B187" s="102">
        <f t="shared" si="21"/>
        <v>44401</v>
      </c>
      <c r="C187" s="87">
        <f t="shared" si="22"/>
        <v>0</v>
      </c>
      <c r="D187" s="88">
        <f t="shared" si="23"/>
        <v>10</v>
      </c>
      <c r="E187" s="88">
        <f>'pendapatan '!D215</f>
        <v>10</v>
      </c>
      <c r="F187" s="89">
        <v>20</v>
      </c>
      <c r="G187" s="90">
        <v>22</v>
      </c>
      <c r="H187" s="90">
        <f t="shared" si="24"/>
        <v>8</v>
      </c>
      <c r="I187" s="88">
        <f>'pendapatan '!F215</f>
        <v>16</v>
      </c>
      <c r="J187" s="89">
        <v>29</v>
      </c>
      <c r="K187" s="90">
        <v>33</v>
      </c>
      <c r="L187" s="90">
        <f t="shared" si="25"/>
        <v>11</v>
      </c>
      <c r="M187" s="88">
        <f>'pendapatan '!H215</f>
        <v>33</v>
      </c>
      <c r="N187" s="89">
        <v>72</v>
      </c>
      <c r="O187" s="90">
        <v>68</v>
      </c>
      <c r="P187" s="104"/>
      <c r="Q187" s="114"/>
      <c r="R187" s="114"/>
      <c r="S187" s="104"/>
      <c r="T187" s="111"/>
    </row>
    <row r="188" spans="1:20">
      <c r="A188" s="101">
        <f t="shared" si="21"/>
        <v>25</v>
      </c>
      <c r="B188" s="102">
        <f t="shared" si="21"/>
        <v>44402</v>
      </c>
      <c r="C188" s="87">
        <f t="shared" si="22"/>
        <v>0</v>
      </c>
      <c r="D188" s="88">
        <f t="shared" si="23"/>
        <v>13</v>
      </c>
      <c r="E188" s="88">
        <f>'pendapatan '!D216</f>
        <v>13</v>
      </c>
      <c r="F188" s="89">
        <v>33</v>
      </c>
      <c r="G188" s="90">
        <v>68</v>
      </c>
      <c r="H188" s="90">
        <f t="shared" si="24"/>
        <v>9</v>
      </c>
      <c r="I188" s="88">
        <f>'pendapatan '!F216</f>
        <v>18</v>
      </c>
      <c r="J188" s="89">
        <v>16</v>
      </c>
      <c r="K188" s="90">
        <v>26</v>
      </c>
      <c r="L188" s="90">
        <f t="shared" si="25"/>
        <v>12</v>
      </c>
      <c r="M188" s="88">
        <f>'pendapatan '!H216</f>
        <v>36</v>
      </c>
      <c r="N188" s="89">
        <v>78</v>
      </c>
      <c r="O188" s="90">
        <v>88</v>
      </c>
      <c r="P188" s="104"/>
      <c r="Q188" s="114"/>
      <c r="R188" s="114"/>
      <c r="S188" s="104"/>
      <c r="T188" s="111"/>
    </row>
    <row r="189" spans="1:20">
      <c r="A189" s="101">
        <f t="shared" si="21"/>
        <v>26</v>
      </c>
      <c r="B189" s="102">
        <f t="shared" si="21"/>
        <v>44403</v>
      </c>
      <c r="C189" s="87" t="e">
        <f>#REF!</f>
        <v>#REF!</v>
      </c>
      <c r="D189" s="88">
        <f t="shared" si="23"/>
        <v>11</v>
      </c>
      <c r="E189" s="88">
        <f>'pendapatan '!D217</f>
        <v>11</v>
      </c>
      <c r="F189" s="89">
        <v>18</v>
      </c>
      <c r="G189" s="90">
        <v>31</v>
      </c>
      <c r="H189" s="90">
        <f t="shared" si="24"/>
        <v>8</v>
      </c>
      <c r="I189" s="88">
        <f>'pendapatan '!F217</f>
        <v>16</v>
      </c>
      <c r="J189" s="89">
        <v>16</v>
      </c>
      <c r="K189" s="90">
        <v>23</v>
      </c>
      <c r="L189" s="90">
        <f t="shared" si="25"/>
        <v>12</v>
      </c>
      <c r="M189" s="88">
        <f>'pendapatan '!H217</f>
        <v>36</v>
      </c>
      <c r="N189" s="89">
        <v>68</v>
      </c>
      <c r="O189" s="90">
        <v>72</v>
      </c>
      <c r="P189" s="104"/>
      <c r="Q189" s="114"/>
      <c r="R189" s="114"/>
      <c r="S189" s="104"/>
      <c r="T189" s="111"/>
    </row>
    <row r="190" spans="1:20">
      <c r="A190" s="101">
        <f t="shared" si="21"/>
        <v>27</v>
      </c>
      <c r="B190" s="102">
        <f t="shared" si="21"/>
        <v>44404</v>
      </c>
      <c r="C190" s="87" t="e">
        <f>#REF!</f>
        <v>#REF!</v>
      </c>
      <c r="D190" s="88">
        <f t="shared" si="23"/>
        <v>10</v>
      </c>
      <c r="E190" s="88">
        <f>'pendapatan '!D218</f>
        <v>10</v>
      </c>
      <c r="F190" s="89">
        <v>21</v>
      </c>
      <c r="G190" s="90">
        <v>23</v>
      </c>
      <c r="H190" s="90">
        <f t="shared" si="24"/>
        <v>8</v>
      </c>
      <c r="I190" s="88">
        <f>'pendapatan '!F218</f>
        <v>16</v>
      </c>
      <c r="J190" s="89">
        <v>36</v>
      </c>
      <c r="K190" s="90">
        <v>33</v>
      </c>
      <c r="L190" s="90">
        <f t="shared" si="25"/>
        <v>11</v>
      </c>
      <c r="M190" s="88">
        <f>'pendapatan '!H218</f>
        <v>33</v>
      </c>
      <c r="N190" s="89">
        <v>64</v>
      </c>
      <c r="O190" s="90">
        <v>63</v>
      </c>
      <c r="P190" s="104"/>
      <c r="Q190" s="114"/>
      <c r="R190" s="114"/>
      <c r="S190" s="104"/>
      <c r="T190" s="111"/>
    </row>
    <row r="191" spans="1:20">
      <c r="A191" s="101">
        <f t="shared" si="21"/>
        <v>28</v>
      </c>
      <c r="B191" s="102">
        <f t="shared" si="21"/>
        <v>44405</v>
      </c>
      <c r="C191" s="87" t="e">
        <f>#REF!</f>
        <v>#REF!</v>
      </c>
      <c r="D191" s="88">
        <f t="shared" si="23"/>
        <v>10</v>
      </c>
      <c r="E191" s="88">
        <f>'pendapatan '!D219</f>
        <v>10</v>
      </c>
      <c r="F191" s="89">
        <v>15</v>
      </c>
      <c r="G191" s="90">
        <v>21</v>
      </c>
      <c r="H191" s="90">
        <f t="shared" si="24"/>
        <v>8</v>
      </c>
      <c r="I191" s="88">
        <f>'pendapatan '!F219</f>
        <v>16</v>
      </c>
      <c r="J191" s="89">
        <v>13</v>
      </c>
      <c r="K191" s="90">
        <v>20</v>
      </c>
      <c r="L191" s="90">
        <f t="shared" si="25"/>
        <v>12</v>
      </c>
      <c r="M191" s="88">
        <f>'pendapatan '!H219</f>
        <v>36</v>
      </c>
      <c r="N191" s="89">
        <v>77</v>
      </c>
      <c r="O191" s="90">
        <v>73</v>
      </c>
      <c r="P191" s="104"/>
      <c r="Q191" s="114"/>
      <c r="R191" s="114"/>
      <c r="S191" s="104"/>
      <c r="T191" s="111"/>
    </row>
    <row r="192" spans="1:20">
      <c r="A192" s="101">
        <f t="shared" si="21"/>
        <v>29</v>
      </c>
      <c r="B192" s="102">
        <f t="shared" si="21"/>
        <v>44406</v>
      </c>
      <c r="C192" s="87" t="e">
        <f>#REF!</f>
        <v>#REF!</v>
      </c>
      <c r="D192" s="88">
        <f t="shared" si="23"/>
        <v>14</v>
      </c>
      <c r="E192" s="88">
        <f>'pendapatan '!D220</f>
        <v>14</v>
      </c>
      <c r="F192" s="89">
        <v>27</v>
      </c>
      <c r="G192" s="90">
        <v>61</v>
      </c>
      <c r="H192" s="90">
        <f t="shared" si="24"/>
        <v>8</v>
      </c>
      <c r="I192" s="88">
        <f>'pendapatan '!F220</f>
        <v>16</v>
      </c>
      <c r="J192" s="89">
        <v>13</v>
      </c>
      <c r="K192" s="90">
        <v>24</v>
      </c>
      <c r="L192" s="90">
        <f t="shared" si="25"/>
        <v>11</v>
      </c>
      <c r="M192" s="88">
        <f>'pendapatan '!H220</f>
        <v>33</v>
      </c>
      <c r="N192" s="89">
        <v>70</v>
      </c>
      <c r="O192" s="90">
        <v>78</v>
      </c>
      <c r="P192" s="104"/>
      <c r="Q192" s="114"/>
      <c r="R192" s="114"/>
      <c r="S192" s="104"/>
      <c r="T192" s="111"/>
    </row>
    <row r="193" spans="1:20">
      <c r="A193" s="101">
        <f t="shared" si="21"/>
        <v>30</v>
      </c>
      <c r="B193" s="102">
        <f t="shared" si="21"/>
        <v>44407</v>
      </c>
      <c r="C193" s="87" t="e">
        <f>#REF!</f>
        <v>#REF!</v>
      </c>
      <c r="D193" s="88">
        <f t="shared" si="23"/>
        <v>12</v>
      </c>
      <c r="E193" s="88">
        <f>'pendapatan '!D221</f>
        <v>12</v>
      </c>
      <c r="F193" s="89">
        <v>25</v>
      </c>
      <c r="G193" s="90">
        <v>20</v>
      </c>
      <c r="H193" s="90">
        <f t="shared" si="24"/>
        <v>8</v>
      </c>
      <c r="I193" s="88">
        <f>'pendapatan '!F221</f>
        <v>16</v>
      </c>
      <c r="J193" s="89">
        <v>44</v>
      </c>
      <c r="K193" s="90">
        <v>34</v>
      </c>
      <c r="L193" s="90">
        <f t="shared" si="25"/>
        <v>11</v>
      </c>
      <c r="M193" s="88">
        <f>'pendapatan '!H221</f>
        <v>33</v>
      </c>
      <c r="N193" s="89">
        <v>63</v>
      </c>
      <c r="O193" s="90">
        <v>71</v>
      </c>
      <c r="P193" s="104"/>
      <c r="Q193" s="114"/>
      <c r="R193" s="114"/>
      <c r="S193" s="104"/>
      <c r="T193" s="111"/>
    </row>
    <row r="194" spans="1:20">
      <c r="A194" s="101">
        <v>31</v>
      </c>
      <c r="B194" s="102">
        <v>44408</v>
      </c>
      <c r="C194" s="91"/>
      <c r="D194" s="88">
        <f t="shared" ref="D194" si="26">E194</f>
        <v>5</v>
      </c>
      <c r="E194" s="88">
        <f>'pendapatan '!D222</f>
        <v>5</v>
      </c>
      <c r="F194" s="89">
        <v>19</v>
      </c>
      <c r="G194" s="90">
        <v>20</v>
      </c>
      <c r="H194" s="90">
        <f t="shared" ref="H194" si="27">I194/2</f>
        <v>3</v>
      </c>
      <c r="I194" s="88">
        <f>'pendapatan '!F222</f>
        <v>6</v>
      </c>
      <c r="J194" s="89">
        <v>13</v>
      </c>
      <c r="K194" s="90">
        <v>16</v>
      </c>
      <c r="L194" s="90">
        <f t="shared" si="25"/>
        <v>7</v>
      </c>
      <c r="M194" s="88">
        <f>'pendapatan '!H222</f>
        <v>21</v>
      </c>
      <c r="N194" s="89">
        <v>78</v>
      </c>
      <c r="O194" s="90">
        <v>88</v>
      </c>
      <c r="P194" s="104"/>
      <c r="Q194" s="114"/>
      <c r="R194" s="115"/>
      <c r="S194" s="105"/>
      <c r="T194" s="111"/>
    </row>
    <row r="195" spans="1:20" ht="15.75">
      <c r="A195" s="481" t="s">
        <v>9</v>
      </c>
      <c r="B195" s="482"/>
      <c r="C195" s="94"/>
      <c r="D195" s="122">
        <f t="shared" ref="D195:S195" si="28">SUM(D164:D194)</f>
        <v>346</v>
      </c>
      <c r="E195" s="122">
        <f t="shared" si="28"/>
        <v>346</v>
      </c>
      <c r="F195" s="122">
        <f t="shared" si="28"/>
        <v>593</v>
      </c>
      <c r="G195" s="122">
        <f t="shared" si="28"/>
        <v>822</v>
      </c>
      <c r="H195" s="122">
        <f t="shared" si="28"/>
        <v>239</v>
      </c>
      <c r="I195" s="122">
        <f t="shared" si="28"/>
        <v>478</v>
      </c>
      <c r="J195" s="122">
        <f t="shared" si="28"/>
        <v>581</v>
      </c>
      <c r="K195" s="122">
        <f t="shared" si="28"/>
        <v>718</v>
      </c>
      <c r="L195" s="122">
        <f t="shared" si="28"/>
        <v>444</v>
      </c>
      <c r="M195" s="122">
        <f t="shared" si="28"/>
        <v>1122</v>
      </c>
      <c r="N195" s="122">
        <f t="shared" si="28"/>
        <v>2114</v>
      </c>
      <c r="O195" s="122">
        <f t="shared" si="28"/>
        <v>2319</v>
      </c>
      <c r="P195" s="122">
        <f t="shared" si="28"/>
        <v>0</v>
      </c>
      <c r="Q195" s="122">
        <f t="shared" si="28"/>
        <v>0</v>
      </c>
      <c r="R195" s="122">
        <f t="shared" si="28"/>
        <v>0</v>
      </c>
      <c r="S195" s="122">
        <f t="shared" si="28"/>
        <v>0</v>
      </c>
      <c r="T195" s="111"/>
    </row>
    <row r="196" spans="1:20">
      <c r="A196" s="117"/>
      <c r="B196" s="118"/>
      <c r="C196" s="118"/>
      <c r="D196" s="118"/>
      <c r="E196" s="118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  <c r="Q196" s="118"/>
      <c r="R196" s="118"/>
      <c r="S196" s="118"/>
      <c r="T196" s="118"/>
    </row>
    <row r="197" spans="1:20" ht="18">
      <c r="A197" s="410" t="s">
        <v>55</v>
      </c>
      <c r="B197" s="410"/>
      <c r="C197" s="410"/>
      <c r="D197" s="410"/>
      <c r="E197" s="410"/>
      <c r="F197" s="410"/>
      <c r="G197" s="410"/>
      <c r="H197" s="410"/>
      <c r="I197" s="410"/>
      <c r="J197" s="410"/>
      <c r="K197" s="410"/>
      <c r="L197" s="410"/>
      <c r="M197" s="410"/>
      <c r="N197" s="410"/>
      <c r="O197" s="410"/>
      <c r="P197" s="410"/>
      <c r="Q197" s="410"/>
      <c r="R197" s="410"/>
      <c r="S197" s="410"/>
      <c r="T197" s="410"/>
    </row>
    <row r="198" spans="1:20" ht="18">
      <c r="A198" s="410" t="s">
        <v>38</v>
      </c>
      <c r="B198" s="410"/>
      <c r="C198" s="410"/>
      <c r="D198" s="410"/>
      <c r="E198" s="410"/>
      <c r="F198" s="410"/>
      <c r="G198" s="410"/>
      <c r="H198" s="410"/>
      <c r="I198" s="410"/>
      <c r="J198" s="410"/>
      <c r="K198" s="410"/>
      <c r="L198" s="410"/>
      <c r="M198" s="410"/>
      <c r="N198" s="410"/>
      <c r="O198" s="410"/>
      <c r="P198" s="410"/>
      <c r="Q198" s="410"/>
      <c r="R198" s="410"/>
      <c r="S198" s="410"/>
      <c r="T198" s="410"/>
    </row>
    <row r="199" spans="1:20" ht="18">
      <c r="A199" s="483" t="str">
        <f>A3</f>
        <v>BULAN      : JULI 2021</v>
      </c>
      <c r="B199" s="410"/>
      <c r="C199" s="410"/>
      <c r="D199" s="410"/>
      <c r="E199" s="410"/>
      <c r="F199" s="410"/>
      <c r="G199" s="410"/>
      <c r="H199" s="410"/>
      <c r="I199" s="410"/>
      <c r="J199" s="410"/>
      <c r="K199" s="410"/>
      <c r="L199" s="410"/>
      <c r="M199" s="410"/>
      <c r="N199" s="410"/>
      <c r="O199" s="410"/>
      <c r="P199" s="410"/>
      <c r="Q199" s="410"/>
      <c r="R199" s="410"/>
      <c r="S199" s="410"/>
      <c r="T199" s="410"/>
    </row>
    <row r="200" spans="1:20">
      <c r="A200" s="485" t="s">
        <v>13</v>
      </c>
      <c r="B200" s="478" t="s">
        <v>14</v>
      </c>
      <c r="C200" s="478" t="s">
        <v>15</v>
      </c>
      <c r="D200" s="476" t="s">
        <v>16</v>
      </c>
      <c r="E200" s="476"/>
      <c r="F200" s="476"/>
      <c r="G200" s="476"/>
      <c r="H200" s="476" t="s">
        <v>17</v>
      </c>
      <c r="I200" s="476"/>
      <c r="J200" s="476"/>
      <c r="K200" s="476"/>
      <c r="L200" s="476" t="s">
        <v>18</v>
      </c>
      <c r="M200" s="476"/>
      <c r="N200" s="476"/>
      <c r="O200" s="476"/>
      <c r="P200" s="476" t="s">
        <v>19</v>
      </c>
      <c r="Q200" s="476"/>
      <c r="R200" s="476"/>
      <c r="S200" s="476"/>
      <c r="T200" s="111"/>
    </row>
    <row r="201" spans="1:20">
      <c r="A201" s="486"/>
      <c r="B201" s="479"/>
      <c r="C201" s="479"/>
      <c r="D201" s="479" t="s">
        <v>56</v>
      </c>
      <c r="E201" s="479" t="s">
        <v>57</v>
      </c>
      <c r="F201" s="477" t="s">
        <v>58</v>
      </c>
      <c r="G201" s="477"/>
      <c r="H201" s="479" t="s">
        <v>56</v>
      </c>
      <c r="I201" s="479" t="s">
        <v>57</v>
      </c>
      <c r="J201" s="477" t="s">
        <v>58</v>
      </c>
      <c r="K201" s="477"/>
      <c r="L201" s="479" t="s">
        <v>56</v>
      </c>
      <c r="M201" s="479" t="s">
        <v>57</v>
      </c>
      <c r="N201" s="477" t="s">
        <v>58</v>
      </c>
      <c r="O201" s="477"/>
      <c r="P201" s="479" t="s">
        <v>56</v>
      </c>
      <c r="Q201" s="479" t="s">
        <v>57</v>
      </c>
      <c r="R201" s="477" t="s">
        <v>58</v>
      </c>
      <c r="S201" s="477"/>
      <c r="T201" s="111"/>
    </row>
    <row r="202" spans="1:20" ht="15.75" thickBot="1">
      <c r="A202" s="487"/>
      <c r="B202" s="480"/>
      <c r="C202" s="480"/>
      <c r="D202" s="480"/>
      <c r="E202" s="480"/>
      <c r="F202" s="98" t="s">
        <v>59</v>
      </c>
      <c r="G202" s="98" t="s">
        <v>60</v>
      </c>
      <c r="H202" s="480"/>
      <c r="I202" s="480"/>
      <c r="J202" s="98" t="s">
        <v>59</v>
      </c>
      <c r="K202" s="98" t="s">
        <v>60</v>
      </c>
      <c r="L202" s="484"/>
      <c r="M202" s="480"/>
      <c r="N202" s="98" t="s">
        <v>59</v>
      </c>
      <c r="O202" s="98" t="s">
        <v>60</v>
      </c>
      <c r="P202" s="480"/>
      <c r="Q202" s="480"/>
      <c r="R202" s="98" t="s">
        <v>59</v>
      </c>
      <c r="S202" s="98" t="s">
        <v>60</v>
      </c>
      <c r="T202" s="111"/>
    </row>
    <row r="203" spans="1:20" ht="15.75" thickBot="1">
      <c r="A203" s="99">
        <f t="shared" ref="A203:B233" si="29">A164</f>
        <v>1</v>
      </c>
      <c r="B203" s="100">
        <f t="shared" si="29"/>
        <v>44378</v>
      </c>
      <c r="C203" s="82" t="e">
        <f t="shared" ref="C203:C227" si="30">C172</f>
        <v>#REF!</v>
      </c>
      <c r="D203" s="136"/>
      <c r="E203" s="108"/>
      <c r="F203" s="108"/>
      <c r="G203" s="107"/>
      <c r="H203" s="86">
        <f>I203/1</f>
        <v>1</v>
      </c>
      <c r="I203" s="86">
        <f>'pendapatan '!F239</f>
        <v>1</v>
      </c>
      <c r="J203" s="84">
        <v>2</v>
      </c>
      <c r="K203" s="304">
        <v>3</v>
      </c>
      <c r="L203" s="86">
        <f>M203/3</f>
        <v>11</v>
      </c>
      <c r="M203" s="306">
        <f>'pendapatan '!H239</f>
        <v>33</v>
      </c>
      <c r="N203" s="84">
        <v>79</v>
      </c>
      <c r="O203" s="86">
        <v>80</v>
      </c>
      <c r="P203" s="86">
        <f>Q203/3</f>
        <v>8</v>
      </c>
      <c r="Q203" s="86">
        <f>'pendapatan '!J239</f>
        <v>24</v>
      </c>
      <c r="R203" s="84">
        <v>73</v>
      </c>
      <c r="S203" s="86">
        <v>77</v>
      </c>
      <c r="T203" s="111"/>
    </row>
    <row r="204" spans="1:20" ht="15.75" thickBot="1">
      <c r="A204" s="101">
        <f t="shared" si="29"/>
        <v>2</v>
      </c>
      <c r="B204" s="102">
        <f t="shared" si="29"/>
        <v>44379</v>
      </c>
      <c r="C204" s="87" t="e">
        <f t="shared" si="30"/>
        <v>#REF!</v>
      </c>
      <c r="D204" s="137"/>
      <c r="E204" s="110"/>
      <c r="F204" s="110"/>
      <c r="G204" s="109"/>
      <c r="H204" s="90">
        <f t="shared" ref="H204:H233" si="31">I204/1</f>
        <v>0</v>
      </c>
      <c r="I204" s="90">
        <f>'pendapatan '!F240</f>
        <v>0</v>
      </c>
      <c r="J204" s="89">
        <v>0</v>
      </c>
      <c r="K204" s="305">
        <v>0</v>
      </c>
      <c r="L204" s="90">
        <f t="shared" ref="L204:L232" si="32">M204/3</f>
        <v>10</v>
      </c>
      <c r="M204" s="307">
        <f>'pendapatan '!H240</f>
        <v>30</v>
      </c>
      <c r="N204" s="89">
        <v>70</v>
      </c>
      <c r="O204" s="90">
        <v>71</v>
      </c>
      <c r="P204" s="90">
        <f t="shared" ref="P204:P233" si="33">Q204/3</f>
        <v>7.333333333333333</v>
      </c>
      <c r="Q204" s="90">
        <f>'pendapatan '!J240</f>
        <v>22</v>
      </c>
      <c r="R204" s="89">
        <v>66</v>
      </c>
      <c r="S204" s="90">
        <v>67</v>
      </c>
      <c r="T204" s="111"/>
    </row>
    <row r="205" spans="1:20" ht="15.75" thickBot="1">
      <c r="A205" s="101">
        <f t="shared" si="29"/>
        <v>3</v>
      </c>
      <c r="B205" s="102">
        <f t="shared" si="29"/>
        <v>44380</v>
      </c>
      <c r="C205" s="87" t="e">
        <f t="shared" si="30"/>
        <v>#REF!</v>
      </c>
      <c r="D205" s="137"/>
      <c r="E205" s="110"/>
      <c r="F205" s="110"/>
      <c r="G205" s="109"/>
      <c r="H205" s="90">
        <f t="shared" si="31"/>
        <v>1</v>
      </c>
      <c r="I205" s="90">
        <f>'pendapatan '!F241</f>
        <v>1</v>
      </c>
      <c r="J205" s="89">
        <v>1</v>
      </c>
      <c r="K205" s="305">
        <v>4</v>
      </c>
      <c r="L205" s="90">
        <f t="shared" si="32"/>
        <v>12</v>
      </c>
      <c r="M205" s="307">
        <f>'pendapatan '!H241</f>
        <v>36</v>
      </c>
      <c r="N205" s="89">
        <v>79</v>
      </c>
      <c r="O205" s="90">
        <v>78</v>
      </c>
      <c r="P205" s="90">
        <f t="shared" si="33"/>
        <v>8.6666666666666661</v>
      </c>
      <c r="Q205" s="90">
        <f>'pendapatan '!J241</f>
        <v>26</v>
      </c>
      <c r="R205" s="89">
        <v>78</v>
      </c>
      <c r="S205" s="90">
        <v>80</v>
      </c>
      <c r="T205" s="111"/>
    </row>
    <row r="206" spans="1:20" ht="15.75" thickBot="1">
      <c r="A206" s="101">
        <f t="shared" si="29"/>
        <v>4</v>
      </c>
      <c r="B206" s="102">
        <f t="shared" si="29"/>
        <v>44381</v>
      </c>
      <c r="C206" s="87" t="e">
        <f t="shared" si="30"/>
        <v>#REF!</v>
      </c>
      <c r="D206" s="137"/>
      <c r="E206" s="110"/>
      <c r="F206" s="110"/>
      <c r="G206" s="109"/>
      <c r="H206" s="90">
        <f t="shared" si="31"/>
        <v>2</v>
      </c>
      <c r="I206" s="90">
        <f>'pendapatan '!F242</f>
        <v>2</v>
      </c>
      <c r="J206" s="89">
        <v>2</v>
      </c>
      <c r="K206" s="305">
        <v>9</v>
      </c>
      <c r="L206" s="90">
        <f t="shared" si="32"/>
        <v>10</v>
      </c>
      <c r="M206" s="307">
        <f>'pendapatan '!H242</f>
        <v>30</v>
      </c>
      <c r="N206" s="89">
        <v>73</v>
      </c>
      <c r="O206" s="90">
        <v>75</v>
      </c>
      <c r="P206" s="90">
        <f t="shared" si="33"/>
        <v>6.666666666666667</v>
      </c>
      <c r="Q206" s="90">
        <f>'pendapatan '!J242</f>
        <v>20</v>
      </c>
      <c r="R206" s="89">
        <v>62</v>
      </c>
      <c r="S206" s="90">
        <v>65</v>
      </c>
      <c r="T206" s="111"/>
    </row>
    <row r="207" spans="1:20" ht="15.75" thickBot="1">
      <c r="A207" s="101">
        <f t="shared" si="29"/>
        <v>5</v>
      </c>
      <c r="B207" s="102">
        <f t="shared" si="29"/>
        <v>44382</v>
      </c>
      <c r="C207" s="87" t="e">
        <f t="shared" si="30"/>
        <v>#REF!</v>
      </c>
      <c r="D207" s="137"/>
      <c r="E207" s="110"/>
      <c r="F207" s="110"/>
      <c r="G207" s="109"/>
      <c r="H207" s="90">
        <f t="shared" si="31"/>
        <v>1</v>
      </c>
      <c r="I207" s="90">
        <f>'pendapatan '!F243</f>
        <v>1</v>
      </c>
      <c r="J207" s="89">
        <v>1</v>
      </c>
      <c r="K207" s="305">
        <v>2</v>
      </c>
      <c r="L207" s="90">
        <f t="shared" si="32"/>
        <v>12</v>
      </c>
      <c r="M207" s="307">
        <f>'pendapatan '!H243</f>
        <v>36</v>
      </c>
      <c r="N207" s="89">
        <v>82</v>
      </c>
      <c r="O207" s="90">
        <v>84</v>
      </c>
      <c r="P207" s="90">
        <f t="shared" si="33"/>
        <v>8.6666666666666661</v>
      </c>
      <c r="Q207" s="90">
        <f>'pendapatan '!J243</f>
        <v>26</v>
      </c>
      <c r="R207" s="89">
        <v>80</v>
      </c>
      <c r="S207" s="90">
        <v>81</v>
      </c>
      <c r="T207" s="111"/>
    </row>
    <row r="208" spans="1:20" ht="15.75" thickBot="1">
      <c r="A208" s="101">
        <f t="shared" si="29"/>
        <v>6</v>
      </c>
      <c r="B208" s="102">
        <f t="shared" si="29"/>
        <v>44383</v>
      </c>
      <c r="C208" s="87" t="e">
        <f t="shared" si="30"/>
        <v>#REF!</v>
      </c>
      <c r="D208" s="137"/>
      <c r="E208" s="110"/>
      <c r="F208" s="110"/>
      <c r="G208" s="109"/>
      <c r="H208" s="90">
        <f t="shared" si="31"/>
        <v>1</v>
      </c>
      <c r="I208" s="90">
        <f>'pendapatan '!F244</f>
        <v>1</v>
      </c>
      <c r="J208" s="89">
        <v>1</v>
      </c>
      <c r="K208" s="305">
        <v>5</v>
      </c>
      <c r="L208" s="90">
        <f t="shared" si="32"/>
        <v>10</v>
      </c>
      <c r="M208" s="307">
        <f>'pendapatan '!H244</f>
        <v>30</v>
      </c>
      <c r="N208" s="89">
        <v>76</v>
      </c>
      <c r="O208" s="90">
        <v>79</v>
      </c>
      <c r="P208" s="90">
        <f t="shared" si="33"/>
        <v>6.666666666666667</v>
      </c>
      <c r="Q208" s="90">
        <f>'pendapatan '!J244</f>
        <v>20</v>
      </c>
      <c r="R208" s="89">
        <v>65</v>
      </c>
      <c r="S208" s="90">
        <v>68</v>
      </c>
      <c r="T208" s="111"/>
    </row>
    <row r="209" spans="1:20" ht="15.75" thickBot="1">
      <c r="A209" s="101">
        <f t="shared" si="29"/>
        <v>7</v>
      </c>
      <c r="B209" s="102">
        <f t="shared" si="29"/>
        <v>44384</v>
      </c>
      <c r="C209" s="87">
        <f t="shared" si="30"/>
        <v>0</v>
      </c>
      <c r="D209" s="137"/>
      <c r="E209" s="110"/>
      <c r="F209" s="110"/>
      <c r="G209" s="109"/>
      <c r="H209" s="90">
        <f t="shared" si="31"/>
        <v>1</v>
      </c>
      <c r="I209" s="90">
        <f>'pendapatan '!F245</f>
        <v>1</v>
      </c>
      <c r="J209" s="89">
        <v>1</v>
      </c>
      <c r="K209" s="305">
        <v>3</v>
      </c>
      <c r="L209" s="90">
        <f t="shared" si="32"/>
        <v>11</v>
      </c>
      <c r="M209" s="307">
        <f>'pendapatan '!H245</f>
        <v>33</v>
      </c>
      <c r="N209" s="89">
        <v>78</v>
      </c>
      <c r="O209" s="90">
        <v>80</v>
      </c>
      <c r="P209" s="90">
        <f t="shared" si="33"/>
        <v>6.666666666666667</v>
      </c>
      <c r="Q209" s="90">
        <f>'pendapatan '!J245</f>
        <v>20</v>
      </c>
      <c r="R209" s="89">
        <v>62</v>
      </c>
      <c r="S209" s="90">
        <v>65</v>
      </c>
      <c r="T209" s="111">
        <v>0</v>
      </c>
    </row>
    <row r="210" spans="1:20" ht="15.75" thickBot="1">
      <c r="A210" s="101">
        <f t="shared" si="29"/>
        <v>8</v>
      </c>
      <c r="B210" s="102">
        <f t="shared" si="29"/>
        <v>44385</v>
      </c>
      <c r="C210" s="87">
        <f t="shared" si="30"/>
        <v>0</v>
      </c>
      <c r="D210" s="137"/>
      <c r="E210" s="110"/>
      <c r="F210" s="110"/>
      <c r="G210" s="109"/>
      <c r="H210" s="90">
        <f t="shared" si="31"/>
        <v>1</v>
      </c>
      <c r="I210" s="90">
        <f>'pendapatan '!F246</f>
        <v>1</v>
      </c>
      <c r="J210" s="89">
        <v>1</v>
      </c>
      <c r="K210" s="305">
        <v>2</v>
      </c>
      <c r="L210" s="90">
        <f t="shared" si="32"/>
        <v>11</v>
      </c>
      <c r="M210" s="307">
        <f>'pendapatan '!H246</f>
        <v>33</v>
      </c>
      <c r="N210" s="89">
        <v>80</v>
      </c>
      <c r="O210" s="90">
        <v>83</v>
      </c>
      <c r="P210" s="90">
        <f t="shared" si="33"/>
        <v>7.333333333333333</v>
      </c>
      <c r="Q210" s="90">
        <f>'pendapatan '!J246</f>
        <v>22</v>
      </c>
      <c r="R210" s="89">
        <v>67</v>
      </c>
      <c r="S210" s="90">
        <v>71</v>
      </c>
      <c r="T210" s="111"/>
    </row>
    <row r="211" spans="1:20" ht="15.75" thickBot="1">
      <c r="A211" s="101">
        <f t="shared" si="29"/>
        <v>9</v>
      </c>
      <c r="B211" s="102">
        <f t="shared" si="29"/>
        <v>44386</v>
      </c>
      <c r="C211" s="87">
        <f t="shared" si="30"/>
        <v>0</v>
      </c>
      <c r="D211" s="137"/>
      <c r="E211" s="110"/>
      <c r="F211" s="110"/>
      <c r="G211" s="109"/>
      <c r="H211" s="90">
        <f t="shared" si="31"/>
        <v>1</v>
      </c>
      <c r="I211" s="90">
        <f>'pendapatan '!F247</f>
        <v>1</v>
      </c>
      <c r="J211" s="89">
        <v>0</v>
      </c>
      <c r="K211" s="305">
        <v>2</v>
      </c>
      <c r="L211" s="90">
        <f t="shared" si="32"/>
        <v>8</v>
      </c>
      <c r="M211" s="307">
        <f>'pendapatan '!H247</f>
        <v>24</v>
      </c>
      <c r="N211" s="89">
        <v>50</v>
      </c>
      <c r="O211" s="90">
        <v>54</v>
      </c>
      <c r="P211" s="90">
        <f t="shared" si="33"/>
        <v>4</v>
      </c>
      <c r="Q211" s="90">
        <f>'pendapatan '!J247</f>
        <v>12</v>
      </c>
      <c r="R211" s="89">
        <v>31</v>
      </c>
      <c r="S211" s="90">
        <v>38</v>
      </c>
      <c r="T211" s="111">
        <v>1</v>
      </c>
    </row>
    <row r="212" spans="1:20" ht="15.75" thickBot="1">
      <c r="A212" s="101">
        <f t="shared" si="29"/>
        <v>10</v>
      </c>
      <c r="B212" s="102">
        <f t="shared" si="29"/>
        <v>44387</v>
      </c>
      <c r="C212" s="87">
        <f t="shared" si="30"/>
        <v>0</v>
      </c>
      <c r="D212" s="137"/>
      <c r="E212" s="110"/>
      <c r="F212" s="110"/>
      <c r="G212" s="109"/>
      <c r="H212" s="90">
        <f t="shared" si="31"/>
        <v>0</v>
      </c>
      <c r="I212" s="90">
        <f>'pendapatan '!F248</f>
        <v>0</v>
      </c>
      <c r="J212" s="89">
        <v>0</v>
      </c>
      <c r="K212" s="305">
        <v>0</v>
      </c>
      <c r="L212" s="90">
        <f t="shared" si="32"/>
        <v>9</v>
      </c>
      <c r="M212" s="307">
        <f>'pendapatan '!H248</f>
        <v>27</v>
      </c>
      <c r="N212" s="89">
        <v>64</v>
      </c>
      <c r="O212" s="90">
        <v>63</v>
      </c>
      <c r="P212" s="90">
        <f t="shared" si="33"/>
        <v>4.666666666666667</v>
      </c>
      <c r="Q212" s="90">
        <f>'pendapatan '!J248</f>
        <v>14</v>
      </c>
      <c r="R212" s="89">
        <v>46</v>
      </c>
      <c r="S212" s="90">
        <v>44</v>
      </c>
      <c r="T212" s="111"/>
    </row>
    <row r="213" spans="1:20" ht="15.75" thickBot="1">
      <c r="A213" s="101">
        <f t="shared" si="29"/>
        <v>11</v>
      </c>
      <c r="B213" s="102">
        <f t="shared" si="29"/>
        <v>44388</v>
      </c>
      <c r="C213" s="87" t="e">
        <f t="shared" si="30"/>
        <v>#REF!</v>
      </c>
      <c r="D213" s="137"/>
      <c r="E213" s="110"/>
      <c r="F213" s="110"/>
      <c r="G213" s="109"/>
      <c r="H213" s="90">
        <f t="shared" si="31"/>
        <v>0</v>
      </c>
      <c r="I213" s="90">
        <f>'pendapatan '!F249</f>
        <v>0</v>
      </c>
      <c r="J213" s="89">
        <v>1</v>
      </c>
      <c r="K213" s="305">
        <v>0</v>
      </c>
      <c r="L213" s="90">
        <f t="shared" si="32"/>
        <v>7</v>
      </c>
      <c r="M213" s="307">
        <f>'pendapatan '!H249</f>
        <v>21</v>
      </c>
      <c r="N213" s="89">
        <v>48</v>
      </c>
      <c r="O213" s="90">
        <v>51</v>
      </c>
      <c r="P213" s="90">
        <f t="shared" si="33"/>
        <v>4.666666666666667</v>
      </c>
      <c r="Q213" s="90">
        <f>'pendapatan '!J249</f>
        <v>14</v>
      </c>
      <c r="R213" s="89">
        <v>45</v>
      </c>
      <c r="S213" s="90">
        <v>47</v>
      </c>
      <c r="T213" s="111"/>
    </row>
    <row r="214" spans="1:20" ht="15.75" thickBot="1">
      <c r="A214" s="101">
        <f t="shared" si="29"/>
        <v>12</v>
      </c>
      <c r="B214" s="102">
        <f t="shared" si="29"/>
        <v>44389</v>
      </c>
      <c r="C214" s="87" t="e">
        <f t="shared" si="30"/>
        <v>#REF!</v>
      </c>
      <c r="D214" s="137"/>
      <c r="E214" s="110"/>
      <c r="F214" s="110"/>
      <c r="G214" s="109"/>
      <c r="H214" s="90">
        <f t="shared" si="31"/>
        <v>1</v>
      </c>
      <c r="I214" s="90">
        <f>'pendapatan '!F250</f>
        <v>1</v>
      </c>
      <c r="J214" s="89">
        <v>1</v>
      </c>
      <c r="K214" s="305">
        <v>2</v>
      </c>
      <c r="L214" s="90">
        <f t="shared" si="32"/>
        <v>9</v>
      </c>
      <c r="M214" s="307">
        <f>'pendapatan '!H250</f>
        <v>27</v>
      </c>
      <c r="N214" s="89">
        <v>64</v>
      </c>
      <c r="O214" s="90">
        <v>66</v>
      </c>
      <c r="P214" s="90">
        <f t="shared" si="33"/>
        <v>5.333333333333333</v>
      </c>
      <c r="Q214" s="90">
        <f>'pendapatan '!J250</f>
        <v>16</v>
      </c>
      <c r="R214" s="89">
        <v>50</v>
      </c>
      <c r="S214" s="90">
        <v>51</v>
      </c>
      <c r="T214" s="111"/>
    </row>
    <row r="215" spans="1:20" ht="15.75" thickBot="1">
      <c r="A215" s="101">
        <f t="shared" si="29"/>
        <v>13</v>
      </c>
      <c r="B215" s="102">
        <f t="shared" si="29"/>
        <v>44390</v>
      </c>
      <c r="C215" s="87" t="e">
        <f t="shared" si="30"/>
        <v>#REF!</v>
      </c>
      <c r="D215" s="137"/>
      <c r="E215" s="110"/>
      <c r="F215" s="110"/>
      <c r="G215" s="109"/>
      <c r="H215" s="90">
        <f t="shared" si="31"/>
        <v>1</v>
      </c>
      <c r="I215" s="90">
        <f>'pendapatan '!F251</f>
        <v>1</v>
      </c>
      <c r="J215" s="89">
        <v>1</v>
      </c>
      <c r="K215" s="305">
        <v>3</v>
      </c>
      <c r="L215" s="90">
        <f t="shared" si="32"/>
        <v>8</v>
      </c>
      <c r="M215" s="307">
        <f>'pendapatan '!H251</f>
        <v>24</v>
      </c>
      <c r="N215" s="89">
        <v>61</v>
      </c>
      <c r="O215" s="90">
        <v>63</v>
      </c>
      <c r="P215" s="90">
        <f t="shared" si="33"/>
        <v>5.333333333333333</v>
      </c>
      <c r="Q215" s="90">
        <f>'pendapatan '!J251</f>
        <v>16</v>
      </c>
      <c r="R215" s="89">
        <v>53</v>
      </c>
      <c r="S215" s="90">
        <v>60</v>
      </c>
      <c r="T215" s="111"/>
    </row>
    <row r="216" spans="1:20" ht="15.75" thickBot="1">
      <c r="A216" s="101">
        <f t="shared" si="29"/>
        <v>14</v>
      </c>
      <c r="B216" s="102">
        <f t="shared" si="29"/>
        <v>44391</v>
      </c>
      <c r="C216" s="87" t="e">
        <f t="shared" si="30"/>
        <v>#REF!</v>
      </c>
      <c r="D216" s="137"/>
      <c r="E216" s="110"/>
      <c r="F216" s="110"/>
      <c r="G216" s="109"/>
      <c r="H216" s="90">
        <f t="shared" si="31"/>
        <v>1</v>
      </c>
      <c r="I216" s="90">
        <f>'pendapatan '!F252</f>
        <v>1</v>
      </c>
      <c r="J216" s="89">
        <v>1</v>
      </c>
      <c r="K216" s="305">
        <v>4</v>
      </c>
      <c r="L216" s="90">
        <f t="shared" si="32"/>
        <v>7</v>
      </c>
      <c r="M216" s="307">
        <f>'pendapatan '!H252</f>
        <v>21</v>
      </c>
      <c r="N216" s="89">
        <v>53</v>
      </c>
      <c r="O216" s="90">
        <v>55</v>
      </c>
      <c r="P216" s="90">
        <f t="shared" si="33"/>
        <v>4.666666666666667</v>
      </c>
      <c r="Q216" s="90">
        <f>'pendapatan '!J252</f>
        <v>14</v>
      </c>
      <c r="R216" s="89">
        <v>44</v>
      </c>
      <c r="S216" s="90">
        <v>50</v>
      </c>
      <c r="T216" s="111"/>
    </row>
    <row r="217" spans="1:20" ht="15.75" thickBot="1">
      <c r="A217" s="101">
        <f t="shared" si="29"/>
        <v>15</v>
      </c>
      <c r="B217" s="102">
        <f t="shared" si="29"/>
        <v>44392</v>
      </c>
      <c r="C217" s="87" t="e">
        <f t="shared" si="30"/>
        <v>#REF!</v>
      </c>
      <c r="D217" s="137"/>
      <c r="E217" s="110"/>
      <c r="F217" s="110"/>
      <c r="G217" s="109"/>
      <c r="H217" s="90">
        <f t="shared" si="31"/>
        <v>1</v>
      </c>
      <c r="I217" s="90">
        <f>'pendapatan '!F253</f>
        <v>1</v>
      </c>
      <c r="J217" s="89">
        <v>0</v>
      </c>
      <c r="K217" s="305">
        <v>5</v>
      </c>
      <c r="L217" s="90">
        <f t="shared" si="32"/>
        <v>8</v>
      </c>
      <c r="M217" s="307">
        <f>'pendapatan '!H253</f>
        <v>24</v>
      </c>
      <c r="N217" s="89">
        <v>59</v>
      </c>
      <c r="O217" s="90">
        <v>62</v>
      </c>
      <c r="P217" s="90">
        <f t="shared" si="33"/>
        <v>6</v>
      </c>
      <c r="Q217" s="90">
        <f>'pendapatan '!J253</f>
        <v>18</v>
      </c>
      <c r="R217" s="89">
        <v>58</v>
      </c>
      <c r="S217" s="90">
        <v>49</v>
      </c>
      <c r="T217" s="111"/>
    </row>
    <row r="218" spans="1:20" ht="15.75" thickBot="1">
      <c r="A218" s="101">
        <f t="shared" si="29"/>
        <v>16</v>
      </c>
      <c r="B218" s="102">
        <f t="shared" si="29"/>
        <v>44393</v>
      </c>
      <c r="C218" s="87">
        <f t="shared" si="30"/>
        <v>0</v>
      </c>
      <c r="D218" s="137"/>
      <c r="E218" s="110"/>
      <c r="F218" s="110"/>
      <c r="G218" s="109"/>
      <c r="H218" s="90">
        <f t="shared" si="31"/>
        <v>0</v>
      </c>
      <c r="I218" s="90">
        <f>'pendapatan '!F254</f>
        <v>0</v>
      </c>
      <c r="J218" s="89">
        <v>1</v>
      </c>
      <c r="K218" s="305">
        <v>0</v>
      </c>
      <c r="L218" s="90">
        <f t="shared" si="32"/>
        <v>7</v>
      </c>
      <c r="M218" s="307">
        <f>'pendapatan '!H254</f>
        <v>21</v>
      </c>
      <c r="N218" s="89">
        <v>59</v>
      </c>
      <c r="O218" s="90">
        <v>56</v>
      </c>
      <c r="P218" s="90">
        <f t="shared" si="33"/>
        <v>5.333333333333333</v>
      </c>
      <c r="Q218" s="90">
        <f>'pendapatan '!J254</f>
        <v>16</v>
      </c>
      <c r="R218" s="89">
        <v>51</v>
      </c>
      <c r="S218" s="90">
        <v>47</v>
      </c>
      <c r="T218" s="111"/>
    </row>
    <row r="219" spans="1:20" ht="15.75" thickBot="1">
      <c r="A219" s="101">
        <f t="shared" si="29"/>
        <v>17</v>
      </c>
      <c r="B219" s="102">
        <f t="shared" si="29"/>
        <v>44394</v>
      </c>
      <c r="C219" s="87">
        <f t="shared" si="30"/>
        <v>0</v>
      </c>
      <c r="D219" s="137"/>
      <c r="E219" s="110"/>
      <c r="F219" s="110"/>
      <c r="G219" s="109"/>
      <c r="H219" s="90">
        <f t="shared" si="31"/>
        <v>1</v>
      </c>
      <c r="I219" s="90">
        <f>'pendapatan '!F255</f>
        <v>1</v>
      </c>
      <c r="J219" s="89">
        <v>1</v>
      </c>
      <c r="K219" s="305">
        <v>3</v>
      </c>
      <c r="L219" s="90">
        <f t="shared" si="32"/>
        <v>9</v>
      </c>
      <c r="M219" s="307">
        <f>'pendapatan '!H255</f>
        <v>27</v>
      </c>
      <c r="N219" s="89">
        <v>65</v>
      </c>
      <c r="O219" s="90">
        <v>63</v>
      </c>
      <c r="P219" s="90">
        <f t="shared" si="33"/>
        <v>4.666666666666667</v>
      </c>
      <c r="Q219" s="90">
        <f>'pendapatan '!J255</f>
        <v>14</v>
      </c>
      <c r="R219" s="89">
        <v>423</v>
      </c>
      <c r="S219" s="90">
        <v>47</v>
      </c>
      <c r="T219" s="111"/>
    </row>
    <row r="220" spans="1:20" ht="15.75" thickBot="1">
      <c r="A220" s="101">
        <f t="shared" si="29"/>
        <v>18</v>
      </c>
      <c r="B220" s="102">
        <f t="shared" si="29"/>
        <v>44395</v>
      </c>
      <c r="C220" s="87" t="e">
        <f t="shared" si="30"/>
        <v>#REF!</v>
      </c>
      <c r="D220" s="137"/>
      <c r="E220" s="110"/>
      <c r="F220" s="110"/>
      <c r="G220" s="109"/>
      <c r="H220" s="90">
        <f t="shared" si="31"/>
        <v>1</v>
      </c>
      <c r="I220" s="90">
        <f>'pendapatan '!F256</f>
        <v>1</v>
      </c>
      <c r="J220" s="89">
        <v>2</v>
      </c>
      <c r="K220" s="305">
        <v>3</v>
      </c>
      <c r="L220" s="90">
        <f t="shared" si="32"/>
        <v>7</v>
      </c>
      <c r="M220" s="307">
        <f>'pendapatan '!H256</f>
        <v>21</v>
      </c>
      <c r="N220" s="89">
        <v>53</v>
      </c>
      <c r="O220" s="90">
        <v>57</v>
      </c>
      <c r="P220" s="90">
        <f t="shared" si="33"/>
        <v>4.666666666666667</v>
      </c>
      <c r="Q220" s="90">
        <f>'pendapatan '!J256</f>
        <v>14</v>
      </c>
      <c r="R220" s="89">
        <v>48</v>
      </c>
      <c r="S220" s="90">
        <v>55</v>
      </c>
      <c r="T220" s="111"/>
    </row>
    <row r="221" spans="1:20" ht="15.75" thickBot="1">
      <c r="A221" s="101">
        <f t="shared" si="29"/>
        <v>19</v>
      </c>
      <c r="B221" s="102">
        <f t="shared" si="29"/>
        <v>44396</v>
      </c>
      <c r="C221" s="87" t="e">
        <f t="shared" si="30"/>
        <v>#REF!</v>
      </c>
      <c r="D221" s="137"/>
      <c r="E221" s="110"/>
      <c r="F221" s="110"/>
      <c r="G221" s="109"/>
      <c r="H221" s="90">
        <f t="shared" si="31"/>
        <v>1</v>
      </c>
      <c r="I221" s="90">
        <f>'pendapatan '!F257</f>
        <v>1</v>
      </c>
      <c r="J221" s="89">
        <v>1</v>
      </c>
      <c r="K221" s="305">
        <v>1</v>
      </c>
      <c r="L221" s="90">
        <f t="shared" si="32"/>
        <v>8</v>
      </c>
      <c r="M221" s="307">
        <f>'pendapatan '!H257</f>
        <v>24</v>
      </c>
      <c r="N221" s="89">
        <v>61</v>
      </c>
      <c r="O221" s="90">
        <v>62</v>
      </c>
      <c r="P221" s="90">
        <f t="shared" si="33"/>
        <v>5.333333333333333</v>
      </c>
      <c r="Q221" s="90">
        <f>'pendapatan '!J257</f>
        <v>16</v>
      </c>
      <c r="R221" s="89">
        <v>56</v>
      </c>
      <c r="S221" s="90">
        <v>54</v>
      </c>
      <c r="T221" s="111"/>
    </row>
    <row r="222" spans="1:20" ht="15.75" thickBot="1">
      <c r="A222" s="101">
        <f t="shared" si="29"/>
        <v>20</v>
      </c>
      <c r="B222" s="102">
        <f t="shared" si="29"/>
        <v>44397</v>
      </c>
      <c r="C222" s="87" t="e">
        <f t="shared" si="30"/>
        <v>#REF!</v>
      </c>
      <c r="D222" s="137"/>
      <c r="E222" s="110"/>
      <c r="F222" s="110"/>
      <c r="G222" s="109"/>
      <c r="H222" s="90">
        <f t="shared" si="31"/>
        <v>0</v>
      </c>
      <c r="I222" s="90">
        <f>'pendapatan '!F258</f>
        <v>0</v>
      </c>
      <c r="J222" s="89">
        <v>0</v>
      </c>
      <c r="K222" s="305">
        <v>0</v>
      </c>
      <c r="L222" s="90">
        <f t="shared" si="32"/>
        <v>5</v>
      </c>
      <c r="M222" s="307">
        <f>'pendapatan '!H258</f>
        <v>15</v>
      </c>
      <c r="N222" s="89">
        <v>31</v>
      </c>
      <c r="O222" s="90">
        <v>30</v>
      </c>
      <c r="P222" s="90">
        <f t="shared" si="33"/>
        <v>3.3333333333333335</v>
      </c>
      <c r="Q222" s="90">
        <f>'pendapatan '!J258</f>
        <v>10</v>
      </c>
      <c r="R222" s="89">
        <v>28</v>
      </c>
      <c r="S222" s="90">
        <v>29</v>
      </c>
      <c r="T222" s="111"/>
    </row>
    <row r="223" spans="1:20" ht="15.75" thickBot="1">
      <c r="A223" s="101">
        <f t="shared" si="29"/>
        <v>21</v>
      </c>
      <c r="B223" s="102">
        <f t="shared" si="29"/>
        <v>44398</v>
      </c>
      <c r="C223" s="87" t="e">
        <f t="shared" si="30"/>
        <v>#REF!</v>
      </c>
      <c r="D223" s="137"/>
      <c r="E223" s="110"/>
      <c r="F223" s="110"/>
      <c r="G223" s="109"/>
      <c r="H223" s="90">
        <f t="shared" si="31"/>
        <v>1</v>
      </c>
      <c r="I223" s="90">
        <f>'pendapatan '!F259</f>
        <v>1</v>
      </c>
      <c r="J223" s="89">
        <v>1</v>
      </c>
      <c r="K223" s="305">
        <v>9</v>
      </c>
      <c r="L223" s="90">
        <f t="shared" si="32"/>
        <v>7</v>
      </c>
      <c r="M223" s="307">
        <f>'pendapatan '!H259</f>
        <v>21</v>
      </c>
      <c r="N223" s="89">
        <v>53</v>
      </c>
      <c r="O223" s="90">
        <v>55</v>
      </c>
      <c r="P223" s="90">
        <f t="shared" si="33"/>
        <v>4.666666666666667</v>
      </c>
      <c r="Q223" s="90">
        <f>'pendapatan '!J259</f>
        <v>14</v>
      </c>
      <c r="R223" s="89">
        <v>49</v>
      </c>
      <c r="S223" s="90">
        <v>53</v>
      </c>
      <c r="T223" s="111"/>
    </row>
    <row r="224" spans="1:20" ht="15.75" thickBot="1">
      <c r="A224" s="101">
        <f t="shared" si="29"/>
        <v>22</v>
      </c>
      <c r="B224" s="102">
        <f t="shared" si="29"/>
        <v>44399</v>
      </c>
      <c r="C224" s="87" t="e">
        <f t="shared" si="30"/>
        <v>#REF!</v>
      </c>
      <c r="D224" s="137"/>
      <c r="E224" s="110"/>
      <c r="F224" s="110"/>
      <c r="G224" s="109"/>
      <c r="H224" s="90">
        <f t="shared" si="31"/>
        <v>1</v>
      </c>
      <c r="I224" s="90">
        <f>'pendapatan '!F260</f>
        <v>1</v>
      </c>
      <c r="J224" s="89">
        <v>1</v>
      </c>
      <c r="K224" s="305">
        <v>6</v>
      </c>
      <c r="L224" s="90">
        <f t="shared" si="32"/>
        <v>9</v>
      </c>
      <c r="M224" s="307">
        <f>'pendapatan '!H260</f>
        <v>27</v>
      </c>
      <c r="N224" s="89">
        <v>64</v>
      </c>
      <c r="O224" s="90">
        <v>67</v>
      </c>
      <c r="P224" s="90">
        <f t="shared" si="33"/>
        <v>6.666666666666667</v>
      </c>
      <c r="Q224" s="90">
        <f>'pendapatan '!J260</f>
        <v>20</v>
      </c>
      <c r="R224" s="89">
        <v>62</v>
      </c>
      <c r="S224" s="90">
        <v>65</v>
      </c>
      <c r="T224" s="111"/>
    </row>
    <row r="225" spans="1:20" ht="15.75" thickBot="1">
      <c r="A225" s="101">
        <f t="shared" si="29"/>
        <v>23</v>
      </c>
      <c r="B225" s="102">
        <f t="shared" si="29"/>
        <v>44400</v>
      </c>
      <c r="C225" s="87">
        <f t="shared" si="30"/>
        <v>0</v>
      </c>
      <c r="D225" s="137"/>
      <c r="E225" s="110"/>
      <c r="F225" s="110"/>
      <c r="G225" s="109"/>
      <c r="H225" s="90">
        <f t="shared" si="31"/>
        <v>1</v>
      </c>
      <c r="I225" s="90">
        <f>'pendapatan '!F261</f>
        <v>1</v>
      </c>
      <c r="J225" s="89">
        <v>1</v>
      </c>
      <c r="K225" s="305">
        <v>4</v>
      </c>
      <c r="L225" s="90">
        <f t="shared" si="32"/>
        <v>7</v>
      </c>
      <c r="M225" s="307">
        <f>'pendapatan '!H261</f>
        <v>21</v>
      </c>
      <c r="N225" s="89">
        <v>53</v>
      </c>
      <c r="O225" s="90">
        <v>55</v>
      </c>
      <c r="P225" s="90">
        <f t="shared" si="33"/>
        <v>5.333333333333333</v>
      </c>
      <c r="Q225" s="90">
        <f>'pendapatan '!J261</f>
        <v>16</v>
      </c>
      <c r="R225" s="89">
        <v>51</v>
      </c>
      <c r="S225" s="90">
        <v>56</v>
      </c>
      <c r="T225" s="111"/>
    </row>
    <row r="226" spans="1:20" ht="15.75" thickBot="1">
      <c r="A226" s="101">
        <f t="shared" si="29"/>
        <v>24</v>
      </c>
      <c r="B226" s="102">
        <f t="shared" si="29"/>
        <v>44401</v>
      </c>
      <c r="C226" s="87">
        <f t="shared" si="30"/>
        <v>0</v>
      </c>
      <c r="D226" s="137"/>
      <c r="E226" s="110"/>
      <c r="F226" s="110"/>
      <c r="G226" s="109"/>
      <c r="H226" s="90">
        <f t="shared" si="31"/>
        <v>1</v>
      </c>
      <c r="I226" s="90">
        <f>'pendapatan '!F262</f>
        <v>1</v>
      </c>
      <c r="J226" s="89">
        <v>1</v>
      </c>
      <c r="K226" s="305">
        <v>3</v>
      </c>
      <c r="L226" s="90">
        <f t="shared" si="32"/>
        <v>9</v>
      </c>
      <c r="M226" s="307">
        <f>'pendapatan '!H262</f>
        <v>27</v>
      </c>
      <c r="N226" s="89">
        <v>63</v>
      </c>
      <c r="O226" s="90">
        <v>64</v>
      </c>
      <c r="P226" s="90">
        <f t="shared" si="33"/>
        <v>6.666666666666667</v>
      </c>
      <c r="Q226" s="90">
        <f>'pendapatan '!J262</f>
        <v>20</v>
      </c>
      <c r="R226" s="89">
        <v>57</v>
      </c>
      <c r="S226" s="90">
        <v>58</v>
      </c>
      <c r="T226" s="111"/>
    </row>
    <row r="227" spans="1:20" ht="15.75" thickBot="1">
      <c r="A227" s="101">
        <f t="shared" si="29"/>
        <v>25</v>
      </c>
      <c r="B227" s="102">
        <f t="shared" si="29"/>
        <v>44402</v>
      </c>
      <c r="C227" s="87">
        <f t="shared" si="30"/>
        <v>0</v>
      </c>
      <c r="D227" s="137"/>
      <c r="E227" s="110"/>
      <c r="F227" s="110"/>
      <c r="G227" s="109"/>
      <c r="H227" s="90">
        <f t="shared" si="31"/>
        <v>0</v>
      </c>
      <c r="I227" s="90">
        <f>'pendapatan '!F263</f>
        <v>0</v>
      </c>
      <c r="J227" s="89">
        <v>0</v>
      </c>
      <c r="K227" s="305">
        <v>0</v>
      </c>
      <c r="L227" s="90">
        <f t="shared" si="32"/>
        <v>8</v>
      </c>
      <c r="M227" s="307">
        <f>'pendapatan '!H263</f>
        <v>24</v>
      </c>
      <c r="N227" s="89">
        <v>60</v>
      </c>
      <c r="O227" s="90">
        <v>62</v>
      </c>
      <c r="P227" s="90">
        <f t="shared" si="33"/>
        <v>5.333333333333333</v>
      </c>
      <c r="Q227" s="90">
        <f>'pendapatan '!J263</f>
        <v>16</v>
      </c>
      <c r="R227" s="89">
        <v>53</v>
      </c>
      <c r="S227" s="90">
        <v>57</v>
      </c>
      <c r="T227" s="111"/>
    </row>
    <row r="228" spans="1:20" ht="15.75" thickBot="1">
      <c r="A228" s="101">
        <f t="shared" si="29"/>
        <v>26</v>
      </c>
      <c r="B228" s="102">
        <f t="shared" si="29"/>
        <v>44403</v>
      </c>
      <c r="C228" s="87" t="e">
        <f>#REF!</f>
        <v>#REF!</v>
      </c>
      <c r="D228" s="137"/>
      <c r="E228" s="110"/>
      <c r="F228" s="110"/>
      <c r="G228" s="109"/>
      <c r="H228" s="90">
        <f t="shared" si="31"/>
        <v>1</v>
      </c>
      <c r="I228" s="90">
        <f>'pendapatan '!F264</f>
        <v>1</v>
      </c>
      <c r="J228" s="89">
        <v>1</v>
      </c>
      <c r="K228" s="305">
        <v>8</v>
      </c>
      <c r="L228" s="90">
        <f t="shared" si="32"/>
        <v>9</v>
      </c>
      <c r="M228" s="307">
        <f>'pendapatan '!H264</f>
        <v>27</v>
      </c>
      <c r="N228" s="89">
        <v>64</v>
      </c>
      <c r="O228" s="90">
        <v>66</v>
      </c>
      <c r="P228" s="90">
        <f t="shared" si="33"/>
        <v>6.666666666666667</v>
      </c>
      <c r="Q228" s="90">
        <f>'pendapatan '!J264</f>
        <v>20</v>
      </c>
      <c r="R228" s="89">
        <v>62</v>
      </c>
      <c r="S228" s="90">
        <v>63</v>
      </c>
      <c r="T228" s="111"/>
    </row>
    <row r="229" spans="1:20" ht="15.75" thickBot="1">
      <c r="A229" s="101">
        <f t="shared" si="29"/>
        <v>27</v>
      </c>
      <c r="B229" s="102">
        <f t="shared" si="29"/>
        <v>44404</v>
      </c>
      <c r="C229" s="87" t="e">
        <f>#REF!</f>
        <v>#REF!</v>
      </c>
      <c r="D229" s="137"/>
      <c r="E229" s="110"/>
      <c r="F229" s="110"/>
      <c r="G229" s="109"/>
      <c r="H229" s="90">
        <f t="shared" si="31"/>
        <v>0</v>
      </c>
      <c r="I229" s="90">
        <f>'pendapatan '!F265</f>
        <v>0</v>
      </c>
      <c r="J229" s="89">
        <v>0</v>
      </c>
      <c r="K229" s="305">
        <v>0</v>
      </c>
      <c r="L229" s="90">
        <f t="shared" si="32"/>
        <v>7</v>
      </c>
      <c r="M229" s="307">
        <f>'pendapatan '!H265</f>
        <v>21</v>
      </c>
      <c r="N229" s="89">
        <v>50</v>
      </c>
      <c r="O229" s="90">
        <v>53</v>
      </c>
      <c r="P229" s="90">
        <f t="shared" si="33"/>
        <v>5.333333333333333</v>
      </c>
      <c r="Q229" s="90">
        <f>'pendapatan '!J265</f>
        <v>16</v>
      </c>
      <c r="R229" s="89">
        <v>48</v>
      </c>
      <c r="S229" s="90">
        <v>54</v>
      </c>
      <c r="T229" s="111"/>
    </row>
    <row r="230" spans="1:20" ht="15.75" thickBot="1">
      <c r="A230" s="101">
        <f t="shared" si="29"/>
        <v>28</v>
      </c>
      <c r="B230" s="102">
        <f t="shared" si="29"/>
        <v>44405</v>
      </c>
      <c r="C230" s="87" t="e">
        <f>#REF!</f>
        <v>#REF!</v>
      </c>
      <c r="D230" s="137"/>
      <c r="E230" s="110"/>
      <c r="F230" s="110"/>
      <c r="G230" s="109"/>
      <c r="H230" s="90">
        <f t="shared" si="31"/>
        <v>1</v>
      </c>
      <c r="I230" s="90">
        <f>'pendapatan '!F266</f>
        <v>1</v>
      </c>
      <c r="J230" s="89">
        <v>1</v>
      </c>
      <c r="K230" s="305">
        <v>6</v>
      </c>
      <c r="L230" s="90">
        <f t="shared" si="32"/>
        <v>8</v>
      </c>
      <c r="M230" s="307">
        <f>'pendapatan '!H266</f>
        <v>24</v>
      </c>
      <c r="N230" s="89">
        <v>61</v>
      </c>
      <c r="O230" s="90">
        <v>63</v>
      </c>
      <c r="P230" s="90">
        <f t="shared" si="33"/>
        <v>5.333333333333333</v>
      </c>
      <c r="Q230" s="90">
        <f>'pendapatan '!J266</f>
        <v>16</v>
      </c>
      <c r="R230" s="89">
        <v>52</v>
      </c>
      <c r="S230" s="90">
        <v>50</v>
      </c>
      <c r="T230" s="111"/>
    </row>
    <row r="231" spans="1:20" ht="15.75" thickBot="1">
      <c r="A231" s="101">
        <f t="shared" si="29"/>
        <v>29</v>
      </c>
      <c r="B231" s="102">
        <f t="shared" si="29"/>
        <v>44406</v>
      </c>
      <c r="C231" s="87" t="e">
        <f>#REF!</f>
        <v>#REF!</v>
      </c>
      <c r="D231" s="137"/>
      <c r="E231" s="110"/>
      <c r="F231" s="110"/>
      <c r="G231" s="109"/>
      <c r="H231" s="90">
        <f t="shared" si="31"/>
        <v>1</v>
      </c>
      <c r="I231" s="90">
        <f>'pendapatan '!F267</f>
        <v>1</v>
      </c>
      <c r="J231" s="89">
        <v>1</v>
      </c>
      <c r="K231" s="305">
        <v>7</v>
      </c>
      <c r="L231" s="90">
        <f t="shared" si="32"/>
        <v>9</v>
      </c>
      <c r="M231" s="307">
        <f>'pendapatan '!H267</f>
        <v>27</v>
      </c>
      <c r="N231" s="89">
        <v>64</v>
      </c>
      <c r="O231" s="90">
        <v>65</v>
      </c>
      <c r="P231" s="90">
        <f t="shared" si="33"/>
        <v>6</v>
      </c>
      <c r="Q231" s="90">
        <f>'pendapatan '!J267</f>
        <v>18</v>
      </c>
      <c r="R231" s="89">
        <v>57</v>
      </c>
      <c r="S231" s="90">
        <v>61</v>
      </c>
      <c r="T231" s="111"/>
    </row>
    <row r="232" spans="1:20" ht="15.75" thickBot="1">
      <c r="A232" s="101">
        <f t="shared" si="29"/>
        <v>30</v>
      </c>
      <c r="B232" s="102">
        <f t="shared" si="29"/>
        <v>44407</v>
      </c>
      <c r="C232" s="87" t="e">
        <f>#REF!</f>
        <v>#REF!</v>
      </c>
      <c r="D232" s="137"/>
      <c r="E232" s="110"/>
      <c r="F232" s="110"/>
      <c r="G232" s="109"/>
      <c r="H232" s="90">
        <f t="shared" si="31"/>
        <v>0</v>
      </c>
      <c r="I232" s="90">
        <f>'pendapatan '!F268</f>
        <v>0</v>
      </c>
      <c r="J232" s="89">
        <v>0</v>
      </c>
      <c r="K232" s="305">
        <v>0</v>
      </c>
      <c r="L232" s="90">
        <f t="shared" si="32"/>
        <v>7</v>
      </c>
      <c r="M232" s="307">
        <f>'pendapatan '!H268</f>
        <v>21</v>
      </c>
      <c r="N232" s="89">
        <v>47</v>
      </c>
      <c r="O232" s="90">
        <v>55</v>
      </c>
      <c r="P232" s="90">
        <f t="shared" si="33"/>
        <v>4</v>
      </c>
      <c r="Q232" s="90">
        <f>'pendapatan '!J268</f>
        <v>12</v>
      </c>
      <c r="R232" s="89">
        <v>38</v>
      </c>
      <c r="S232" s="116">
        <v>40</v>
      </c>
      <c r="T232" s="111"/>
    </row>
    <row r="233" spans="1:20" ht="15.75" thickBot="1">
      <c r="A233" s="101">
        <f t="shared" si="29"/>
        <v>31</v>
      </c>
      <c r="B233" s="102">
        <f t="shared" si="29"/>
        <v>44408</v>
      </c>
      <c r="C233" s="91"/>
      <c r="D233" s="138"/>
      <c r="E233" s="128"/>
      <c r="F233" s="128"/>
      <c r="G233" s="127"/>
      <c r="H233" s="90">
        <f t="shared" si="31"/>
        <v>1</v>
      </c>
      <c r="I233" s="90">
        <f>'pendapatan '!F269</f>
        <v>1</v>
      </c>
      <c r="J233" s="89">
        <v>2</v>
      </c>
      <c r="K233" s="305">
        <v>4</v>
      </c>
      <c r="L233" s="90">
        <f t="shared" ref="L233" si="34">M233/3</f>
        <v>5</v>
      </c>
      <c r="M233" s="307">
        <f>'pendapatan '!H269</f>
        <v>15</v>
      </c>
      <c r="N233" s="89">
        <v>77</v>
      </c>
      <c r="O233" s="90">
        <v>41</v>
      </c>
      <c r="P233" s="90">
        <f t="shared" si="33"/>
        <v>3.3333333333333335</v>
      </c>
      <c r="Q233" s="90">
        <f>'pendapatan '!J269</f>
        <v>10</v>
      </c>
      <c r="R233" s="92">
        <v>70</v>
      </c>
      <c r="S233" s="116">
        <v>32</v>
      </c>
      <c r="T233" s="111"/>
    </row>
    <row r="234" spans="1:20" ht="16.5" thickBot="1">
      <c r="A234" s="481" t="s">
        <v>9</v>
      </c>
      <c r="B234" s="482"/>
      <c r="C234" s="94"/>
      <c r="D234" s="139">
        <f t="shared" ref="D234:R234" si="35">SUM(D203:D233)</f>
        <v>0</v>
      </c>
      <c r="E234" s="139">
        <f t="shared" si="35"/>
        <v>0</v>
      </c>
      <c r="F234" s="139">
        <f t="shared" si="35"/>
        <v>0</v>
      </c>
      <c r="G234" s="139">
        <f t="shared" si="35"/>
        <v>0</v>
      </c>
      <c r="H234" s="122">
        <f t="shared" si="35"/>
        <v>24</v>
      </c>
      <c r="I234" s="122">
        <f t="shared" si="35"/>
        <v>24</v>
      </c>
      <c r="J234" s="122">
        <f t="shared" si="35"/>
        <v>27</v>
      </c>
      <c r="K234" s="122">
        <f t="shared" si="35"/>
        <v>98</v>
      </c>
      <c r="L234" s="308">
        <f t="shared" si="35"/>
        <v>264</v>
      </c>
      <c r="M234" s="122">
        <f t="shared" si="35"/>
        <v>792</v>
      </c>
      <c r="N234" s="122">
        <f t="shared" si="35"/>
        <v>1941</v>
      </c>
      <c r="O234" s="122">
        <f t="shared" si="35"/>
        <v>1958</v>
      </c>
      <c r="P234" s="122">
        <f t="shared" si="35"/>
        <v>177.33333333333337</v>
      </c>
      <c r="Q234" s="122">
        <f t="shared" si="35"/>
        <v>532</v>
      </c>
      <c r="R234" s="122">
        <f t="shared" si="35"/>
        <v>2085</v>
      </c>
      <c r="S234" s="122">
        <f>SUM(S203:S233)</f>
        <v>1734</v>
      </c>
      <c r="T234" s="111"/>
    </row>
    <row r="235" spans="1:20">
      <c r="A235" s="117"/>
      <c r="B235" s="118"/>
      <c r="C235" s="118"/>
      <c r="D235" s="118"/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  <c r="O235" s="118"/>
      <c r="P235" s="118"/>
      <c r="Q235" s="118"/>
      <c r="R235" s="118"/>
      <c r="S235" s="118"/>
      <c r="T235" s="118"/>
    </row>
    <row r="236" spans="1:20" ht="18">
      <c r="A236" s="410" t="s">
        <v>55</v>
      </c>
      <c r="B236" s="410"/>
      <c r="C236" s="410"/>
      <c r="D236" s="410"/>
      <c r="E236" s="410"/>
      <c r="F236" s="410"/>
      <c r="G236" s="410"/>
      <c r="H236" s="410"/>
      <c r="I236" s="410"/>
      <c r="J236" s="410"/>
      <c r="K236" s="410"/>
      <c r="L236" s="410"/>
      <c r="M236" s="410"/>
      <c r="N236" s="410"/>
      <c r="O236" s="410"/>
      <c r="P236" s="410"/>
      <c r="Q236" s="410"/>
      <c r="R236" s="410"/>
      <c r="S236" s="410"/>
      <c r="T236" s="410"/>
    </row>
    <row r="237" spans="1:20" ht="18">
      <c r="A237" s="410" t="s">
        <v>39</v>
      </c>
      <c r="B237" s="410"/>
      <c r="C237" s="410"/>
      <c r="D237" s="410"/>
      <c r="E237" s="410"/>
      <c r="F237" s="410"/>
      <c r="G237" s="410"/>
      <c r="H237" s="410"/>
      <c r="I237" s="410"/>
      <c r="J237" s="410"/>
      <c r="K237" s="410"/>
      <c r="L237" s="410"/>
      <c r="M237" s="410"/>
      <c r="N237" s="410"/>
      <c r="O237" s="410" t="s">
        <v>12</v>
      </c>
      <c r="P237" s="410"/>
      <c r="Q237" s="410"/>
      <c r="R237" s="410"/>
      <c r="S237" s="410"/>
      <c r="T237" s="410"/>
    </row>
    <row r="238" spans="1:20" ht="18">
      <c r="A238" s="483" t="str">
        <f>A3</f>
        <v>BULAN      : JULI 2021</v>
      </c>
      <c r="B238" s="410"/>
      <c r="C238" s="410"/>
      <c r="D238" s="410"/>
      <c r="E238" s="410"/>
      <c r="F238" s="410"/>
      <c r="G238" s="410"/>
      <c r="H238" s="410"/>
      <c r="I238" s="410"/>
      <c r="J238" s="410"/>
      <c r="K238" s="410"/>
      <c r="L238" s="410"/>
      <c r="M238" s="410"/>
      <c r="N238" s="410"/>
      <c r="O238" s="410"/>
      <c r="P238" s="410"/>
      <c r="Q238" s="410"/>
      <c r="R238" s="410"/>
      <c r="S238" s="410"/>
      <c r="T238" s="410"/>
    </row>
    <row r="239" spans="1:20">
      <c r="A239" s="485" t="s">
        <v>13</v>
      </c>
      <c r="B239" s="478" t="s">
        <v>14</v>
      </c>
      <c r="C239" s="478" t="s">
        <v>15</v>
      </c>
      <c r="D239" s="476" t="s">
        <v>16</v>
      </c>
      <c r="E239" s="476"/>
      <c r="F239" s="476"/>
      <c r="G239" s="476"/>
      <c r="H239" s="476" t="s">
        <v>17</v>
      </c>
      <c r="I239" s="476"/>
      <c r="J239" s="476"/>
      <c r="K239" s="476"/>
      <c r="L239" s="476" t="s">
        <v>18</v>
      </c>
      <c r="M239" s="476"/>
      <c r="N239" s="476"/>
      <c r="O239" s="476"/>
      <c r="P239" s="476" t="s">
        <v>19</v>
      </c>
      <c r="Q239" s="476"/>
      <c r="R239" s="476"/>
      <c r="S239" s="476"/>
      <c r="T239" s="111"/>
    </row>
    <row r="240" spans="1:20">
      <c r="A240" s="486"/>
      <c r="B240" s="479"/>
      <c r="C240" s="479"/>
      <c r="D240" s="479" t="s">
        <v>56</v>
      </c>
      <c r="E240" s="479" t="s">
        <v>57</v>
      </c>
      <c r="F240" s="477" t="s">
        <v>58</v>
      </c>
      <c r="G240" s="477"/>
      <c r="H240" s="479" t="s">
        <v>56</v>
      </c>
      <c r="I240" s="479" t="s">
        <v>57</v>
      </c>
      <c r="J240" s="477" t="s">
        <v>58</v>
      </c>
      <c r="K240" s="477"/>
      <c r="L240" s="479" t="s">
        <v>56</v>
      </c>
      <c r="M240" s="479" t="s">
        <v>57</v>
      </c>
      <c r="N240" s="477" t="s">
        <v>58</v>
      </c>
      <c r="O240" s="477"/>
      <c r="P240" s="479" t="s">
        <v>56</v>
      </c>
      <c r="Q240" s="479" t="s">
        <v>57</v>
      </c>
      <c r="R240" s="477" t="s">
        <v>58</v>
      </c>
      <c r="S240" s="477"/>
      <c r="T240" s="111"/>
    </row>
    <row r="241" spans="1:20">
      <c r="A241" s="487"/>
      <c r="B241" s="480"/>
      <c r="C241" s="480"/>
      <c r="D241" s="480"/>
      <c r="E241" s="480"/>
      <c r="F241" s="98" t="s">
        <v>59</v>
      </c>
      <c r="G241" s="98" t="s">
        <v>60</v>
      </c>
      <c r="H241" s="480"/>
      <c r="I241" s="480"/>
      <c r="J241" s="98" t="s">
        <v>59</v>
      </c>
      <c r="K241" s="98" t="s">
        <v>60</v>
      </c>
      <c r="L241" s="480"/>
      <c r="M241" s="480"/>
      <c r="N241" s="98" t="s">
        <v>59</v>
      </c>
      <c r="O241" s="98" t="s">
        <v>60</v>
      </c>
      <c r="P241" s="480"/>
      <c r="Q241" s="480"/>
      <c r="R241" s="98" t="s">
        <v>59</v>
      </c>
      <c r="S241" s="98" t="s">
        <v>60</v>
      </c>
      <c r="T241" s="111"/>
    </row>
    <row r="242" spans="1:20">
      <c r="A242" s="99">
        <f t="shared" ref="A242:B272" si="36">A203</f>
        <v>1</v>
      </c>
      <c r="B242" s="100">
        <f t="shared" si="36"/>
        <v>44378</v>
      </c>
      <c r="C242" s="82">
        <f t="shared" ref="C242:C266" si="37">C211</f>
        <v>0</v>
      </c>
      <c r="D242" s="119"/>
      <c r="E242" s="113"/>
      <c r="F242" s="113"/>
      <c r="G242" s="103"/>
      <c r="H242" s="84">
        <f>I242</f>
        <v>8</v>
      </c>
      <c r="I242" s="86">
        <f>'pendapatan '!F285</f>
        <v>8</v>
      </c>
      <c r="J242" s="84">
        <v>5</v>
      </c>
      <c r="K242" s="86">
        <v>8</v>
      </c>
      <c r="L242" s="103"/>
      <c r="M242" s="113"/>
      <c r="N242" s="113"/>
      <c r="O242" s="103"/>
      <c r="P242" s="84">
        <f>Q242/2</f>
        <v>9</v>
      </c>
      <c r="Q242" s="86">
        <f>'pendapatan '!J285</f>
        <v>18</v>
      </c>
      <c r="R242" s="84">
        <v>42</v>
      </c>
      <c r="S242" s="86">
        <v>39</v>
      </c>
      <c r="T242" s="111"/>
    </row>
    <row r="243" spans="1:20">
      <c r="A243" s="101">
        <f t="shared" si="36"/>
        <v>2</v>
      </c>
      <c r="B243" s="102">
        <f t="shared" si="36"/>
        <v>44379</v>
      </c>
      <c r="C243" s="87">
        <f t="shared" si="37"/>
        <v>0</v>
      </c>
      <c r="D243" s="120"/>
      <c r="E243" s="114"/>
      <c r="F243" s="114"/>
      <c r="G243" s="104"/>
      <c r="H243" s="89">
        <f t="shared" ref="H243:H272" si="38">I243</f>
        <v>7</v>
      </c>
      <c r="I243" s="90">
        <f>'pendapatan '!F286</f>
        <v>7</v>
      </c>
      <c r="J243" s="89">
        <v>6</v>
      </c>
      <c r="K243" s="90">
        <v>5</v>
      </c>
      <c r="L243" s="104"/>
      <c r="M243" s="114"/>
      <c r="N243" s="114"/>
      <c r="O243" s="104"/>
      <c r="P243" s="89">
        <f>Q243/2</f>
        <v>8</v>
      </c>
      <c r="Q243" s="90">
        <f>'pendapatan '!J286</f>
        <v>16</v>
      </c>
      <c r="R243" s="89">
        <v>46</v>
      </c>
      <c r="S243" s="90">
        <v>36</v>
      </c>
      <c r="T243" s="111"/>
    </row>
    <row r="244" spans="1:20">
      <c r="A244" s="101">
        <f t="shared" si="36"/>
        <v>3</v>
      </c>
      <c r="B244" s="102">
        <f t="shared" si="36"/>
        <v>44380</v>
      </c>
      <c r="C244" s="87" t="e">
        <f t="shared" si="37"/>
        <v>#REF!</v>
      </c>
      <c r="D244" s="120"/>
      <c r="E244" s="114"/>
      <c r="F244" s="114"/>
      <c r="G244" s="104"/>
      <c r="H244" s="89">
        <f t="shared" si="38"/>
        <v>4</v>
      </c>
      <c r="I244" s="90">
        <f>'pendapatan '!F287</f>
        <v>4</v>
      </c>
      <c r="J244" s="89">
        <v>6</v>
      </c>
      <c r="K244" s="90">
        <v>6</v>
      </c>
      <c r="L244" s="104"/>
      <c r="M244" s="114"/>
      <c r="N244" s="114"/>
      <c r="O244" s="104"/>
      <c r="P244" s="89">
        <f t="shared" ref="P244:P272" si="39">Q244/2</f>
        <v>8</v>
      </c>
      <c r="Q244" s="90">
        <f>'pendapatan '!J287</f>
        <v>16</v>
      </c>
      <c r="R244" s="89">
        <v>39</v>
      </c>
      <c r="S244" s="90">
        <v>37</v>
      </c>
      <c r="T244" s="111"/>
    </row>
    <row r="245" spans="1:20">
      <c r="A245" s="101">
        <f t="shared" si="36"/>
        <v>4</v>
      </c>
      <c r="B245" s="102">
        <f t="shared" si="36"/>
        <v>44381</v>
      </c>
      <c r="C245" s="87" t="e">
        <f t="shared" si="37"/>
        <v>#REF!</v>
      </c>
      <c r="D245" s="120"/>
      <c r="E245" s="114"/>
      <c r="F245" s="114"/>
      <c r="G245" s="104"/>
      <c r="H245" s="89">
        <f t="shared" si="38"/>
        <v>4</v>
      </c>
      <c r="I245" s="90">
        <f>'pendapatan '!F288</f>
        <v>4</v>
      </c>
      <c r="J245" s="89">
        <v>4</v>
      </c>
      <c r="K245" s="90">
        <v>11</v>
      </c>
      <c r="L245" s="104"/>
      <c r="M245" s="114"/>
      <c r="N245" s="114"/>
      <c r="O245" s="104"/>
      <c r="P245" s="89">
        <f t="shared" si="39"/>
        <v>5</v>
      </c>
      <c r="Q245" s="90">
        <f>'pendapatan '!J288</f>
        <v>10</v>
      </c>
      <c r="R245" s="89">
        <v>45</v>
      </c>
      <c r="S245" s="90">
        <v>40</v>
      </c>
      <c r="T245" s="111"/>
    </row>
    <row r="246" spans="1:20">
      <c r="A246" s="101">
        <f t="shared" si="36"/>
        <v>5</v>
      </c>
      <c r="B246" s="102">
        <f t="shared" si="36"/>
        <v>44382</v>
      </c>
      <c r="C246" s="87" t="e">
        <f t="shared" si="37"/>
        <v>#REF!</v>
      </c>
      <c r="D246" s="120"/>
      <c r="E246" s="114"/>
      <c r="F246" s="114"/>
      <c r="G246" s="104"/>
      <c r="H246" s="89">
        <f t="shared" si="38"/>
        <v>7</v>
      </c>
      <c r="I246" s="90">
        <f>'pendapatan '!F289</f>
        <v>7</v>
      </c>
      <c r="J246" s="89">
        <v>8</v>
      </c>
      <c r="K246" s="90">
        <v>5</v>
      </c>
      <c r="L246" s="104"/>
      <c r="M246" s="114"/>
      <c r="N246" s="114"/>
      <c r="O246" s="104"/>
      <c r="P246" s="89">
        <f t="shared" si="39"/>
        <v>10</v>
      </c>
      <c r="Q246" s="90">
        <f>'pendapatan '!J289</f>
        <v>20</v>
      </c>
      <c r="R246" s="89">
        <v>33</v>
      </c>
      <c r="S246" s="90">
        <v>35</v>
      </c>
      <c r="T246" s="111"/>
    </row>
    <row r="247" spans="1:20">
      <c r="A247" s="101">
        <f t="shared" si="36"/>
        <v>6</v>
      </c>
      <c r="B247" s="102">
        <f t="shared" si="36"/>
        <v>44383</v>
      </c>
      <c r="C247" s="87" t="e">
        <f t="shared" si="37"/>
        <v>#REF!</v>
      </c>
      <c r="D247" s="120"/>
      <c r="E247" s="114"/>
      <c r="F247" s="114"/>
      <c r="G247" s="104"/>
      <c r="H247" s="89">
        <f t="shared" si="38"/>
        <v>7</v>
      </c>
      <c r="I247" s="90">
        <f>'pendapatan '!F290</f>
        <v>7</v>
      </c>
      <c r="J247" s="89">
        <v>8</v>
      </c>
      <c r="K247" s="90">
        <v>6</v>
      </c>
      <c r="L247" s="104"/>
      <c r="M247" s="114"/>
      <c r="N247" s="114"/>
      <c r="O247" s="104"/>
      <c r="P247" s="89">
        <f t="shared" si="39"/>
        <v>8</v>
      </c>
      <c r="Q247" s="90">
        <f>'pendapatan '!J290</f>
        <v>16</v>
      </c>
      <c r="R247" s="89">
        <v>38</v>
      </c>
      <c r="S247" s="90">
        <v>29</v>
      </c>
      <c r="T247" s="111"/>
    </row>
    <row r="248" spans="1:20">
      <c r="A248" s="101">
        <f t="shared" si="36"/>
        <v>7</v>
      </c>
      <c r="B248" s="102">
        <f t="shared" si="36"/>
        <v>44384</v>
      </c>
      <c r="C248" s="87" t="e">
        <f t="shared" si="37"/>
        <v>#REF!</v>
      </c>
      <c r="D248" s="120"/>
      <c r="E248" s="114"/>
      <c r="F248" s="114"/>
      <c r="G248" s="104"/>
      <c r="H248" s="89">
        <f t="shared" si="38"/>
        <v>7</v>
      </c>
      <c r="I248" s="90">
        <f>'pendapatan '!F291</f>
        <v>7</v>
      </c>
      <c r="J248" s="89">
        <v>9</v>
      </c>
      <c r="K248" s="90">
        <v>7</v>
      </c>
      <c r="L248" s="104"/>
      <c r="M248" s="114"/>
      <c r="N248" s="114"/>
      <c r="O248" s="104"/>
      <c r="P248" s="89">
        <f t="shared" si="39"/>
        <v>10</v>
      </c>
      <c r="Q248" s="90">
        <f>'pendapatan '!J291</f>
        <v>20</v>
      </c>
      <c r="R248" s="89">
        <v>48</v>
      </c>
      <c r="S248" s="90">
        <v>31</v>
      </c>
      <c r="T248" s="111"/>
    </row>
    <row r="249" spans="1:20">
      <c r="A249" s="101">
        <f t="shared" si="36"/>
        <v>8</v>
      </c>
      <c r="B249" s="102">
        <f t="shared" si="36"/>
        <v>44385</v>
      </c>
      <c r="C249" s="87">
        <f t="shared" si="37"/>
        <v>0</v>
      </c>
      <c r="D249" s="120"/>
      <c r="E249" s="114"/>
      <c r="F249" s="114"/>
      <c r="G249" s="104"/>
      <c r="H249" s="89">
        <f t="shared" si="38"/>
        <v>8</v>
      </c>
      <c r="I249" s="90">
        <f>'pendapatan '!F292</f>
        <v>8</v>
      </c>
      <c r="J249" s="89">
        <v>6</v>
      </c>
      <c r="K249" s="90">
        <v>8</v>
      </c>
      <c r="L249" s="104"/>
      <c r="M249" s="114"/>
      <c r="N249" s="114"/>
      <c r="O249" s="104"/>
      <c r="P249" s="89">
        <f t="shared" si="39"/>
        <v>11</v>
      </c>
      <c r="Q249" s="90">
        <f>'pendapatan '!J292</f>
        <v>22</v>
      </c>
      <c r="R249" s="89">
        <v>55</v>
      </c>
      <c r="S249" s="90">
        <v>27</v>
      </c>
      <c r="T249" s="111"/>
    </row>
    <row r="250" spans="1:20">
      <c r="A250" s="101">
        <f t="shared" si="36"/>
        <v>9</v>
      </c>
      <c r="B250" s="102">
        <f t="shared" si="36"/>
        <v>44386</v>
      </c>
      <c r="C250" s="87">
        <f t="shared" si="37"/>
        <v>0</v>
      </c>
      <c r="D250" s="120"/>
      <c r="E250" s="114"/>
      <c r="F250" s="114"/>
      <c r="G250" s="104"/>
      <c r="H250" s="89">
        <f t="shared" si="38"/>
        <v>6</v>
      </c>
      <c r="I250" s="90">
        <f>'pendapatan '!F293</f>
        <v>6</v>
      </c>
      <c r="J250" s="89">
        <v>4</v>
      </c>
      <c r="K250" s="90">
        <v>5</v>
      </c>
      <c r="L250" s="104"/>
      <c r="M250" s="114"/>
      <c r="N250" s="114"/>
      <c r="O250" s="104"/>
      <c r="P250" s="89">
        <f t="shared" si="39"/>
        <v>5</v>
      </c>
      <c r="Q250" s="90">
        <f>'pendapatan '!J293</f>
        <v>10</v>
      </c>
      <c r="R250" s="89">
        <v>32</v>
      </c>
      <c r="S250" s="90">
        <v>26</v>
      </c>
      <c r="T250" s="111"/>
    </row>
    <row r="251" spans="1:20">
      <c r="A251" s="101">
        <f t="shared" si="36"/>
        <v>10</v>
      </c>
      <c r="B251" s="102">
        <f t="shared" si="36"/>
        <v>44387</v>
      </c>
      <c r="C251" s="87" t="e">
        <f t="shared" si="37"/>
        <v>#REF!</v>
      </c>
      <c r="D251" s="120"/>
      <c r="E251" s="114"/>
      <c r="F251" s="114"/>
      <c r="G251" s="104"/>
      <c r="H251" s="89">
        <f t="shared" si="38"/>
        <v>7</v>
      </c>
      <c r="I251" s="90">
        <f>'pendapatan '!F294</f>
        <v>7</v>
      </c>
      <c r="J251" s="89">
        <v>8</v>
      </c>
      <c r="K251" s="90">
        <v>6</v>
      </c>
      <c r="L251" s="104"/>
      <c r="M251" s="114"/>
      <c r="N251" s="114"/>
      <c r="O251" s="104"/>
      <c r="P251" s="89">
        <f t="shared" si="39"/>
        <v>9</v>
      </c>
      <c r="Q251" s="90">
        <f>'pendapatan '!J294</f>
        <v>18</v>
      </c>
      <c r="R251" s="89">
        <v>46</v>
      </c>
      <c r="S251" s="90">
        <v>34</v>
      </c>
      <c r="T251" s="111"/>
    </row>
    <row r="252" spans="1:20">
      <c r="A252" s="101">
        <f t="shared" si="36"/>
        <v>11</v>
      </c>
      <c r="B252" s="102">
        <f t="shared" si="36"/>
        <v>44388</v>
      </c>
      <c r="C252" s="87" t="e">
        <f t="shared" si="37"/>
        <v>#REF!</v>
      </c>
      <c r="D252" s="120"/>
      <c r="E252" s="114"/>
      <c r="F252" s="114"/>
      <c r="G252" s="104"/>
      <c r="H252" s="89">
        <f t="shared" si="38"/>
        <v>4</v>
      </c>
      <c r="I252" s="90">
        <f>'pendapatan '!F295</f>
        <v>4</v>
      </c>
      <c r="J252" s="89">
        <v>4</v>
      </c>
      <c r="K252" s="90">
        <v>3</v>
      </c>
      <c r="L252" s="104"/>
      <c r="M252" s="114"/>
      <c r="N252" s="114"/>
      <c r="O252" s="104"/>
      <c r="P252" s="89">
        <f t="shared" si="39"/>
        <v>6</v>
      </c>
      <c r="Q252" s="90">
        <f>'pendapatan '!J295</f>
        <v>12</v>
      </c>
      <c r="R252" s="89">
        <v>44</v>
      </c>
      <c r="S252" s="90">
        <v>28</v>
      </c>
      <c r="T252" s="111"/>
    </row>
    <row r="253" spans="1:20">
      <c r="A253" s="101">
        <f t="shared" si="36"/>
        <v>12</v>
      </c>
      <c r="B253" s="102">
        <f t="shared" si="36"/>
        <v>44389</v>
      </c>
      <c r="C253" s="87" t="e">
        <f t="shared" si="37"/>
        <v>#REF!</v>
      </c>
      <c r="D253" s="120"/>
      <c r="E253" s="114"/>
      <c r="F253" s="114"/>
      <c r="G253" s="104"/>
      <c r="H253" s="89">
        <f t="shared" si="38"/>
        <v>6</v>
      </c>
      <c r="I253" s="90">
        <f>'pendapatan '!F296</f>
        <v>6</v>
      </c>
      <c r="J253" s="89">
        <v>6</v>
      </c>
      <c r="K253" s="90">
        <v>4</v>
      </c>
      <c r="L253" s="104"/>
      <c r="M253" s="114"/>
      <c r="N253" s="114"/>
      <c r="O253" s="104"/>
      <c r="P253" s="89">
        <f t="shared" si="39"/>
        <v>9</v>
      </c>
      <c r="Q253" s="90">
        <f>'pendapatan '!J296</f>
        <v>18</v>
      </c>
      <c r="R253" s="89">
        <v>32</v>
      </c>
      <c r="S253" s="90">
        <v>22</v>
      </c>
      <c r="T253" s="111"/>
    </row>
    <row r="254" spans="1:20">
      <c r="A254" s="101">
        <f t="shared" si="36"/>
        <v>13</v>
      </c>
      <c r="B254" s="102">
        <f t="shared" si="36"/>
        <v>44390</v>
      </c>
      <c r="C254" s="87" t="e">
        <f t="shared" si="37"/>
        <v>#REF!</v>
      </c>
      <c r="D254" s="120"/>
      <c r="E254" s="114"/>
      <c r="F254" s="114"/>
      <c r="G254" s="104"/>
      <c r="H254" s="89">
        <f t="shared" si="38"/>
        <v>5</v>
      </c>
      <c r="I254" s="90">
        <f>'pendapatan '!F297</f>
        <v>5</v>
      </c>
      <c r="J254" s="89">
        <v>5</v>
      </c>
      <c r="K254" s="90">
        <v>8</v>
      </c>
      <c r="L254" s="104"/>
      <c r="M254" s="114"/>
      <c r="N254" s="114"/>
      <c r="O254" s="104"/>
      <c r="P254" s="89">
        <f t="shared" si="39"/>
        <v>8</v>
      </c>
      <c r="Q254" s="90">
        <f>'pendapatan '!J297</f>
        <v>16</v>
      </c>
      <c r="R254" s="89">
        <v>42</v>
      </c>
      <c r="S254" s="90">
        <v>31</v>
      </c>
      <c r="T254" s="111"/>
    </row>
    <row r="255" spans="1:20">
      <c r="A255" s="101">
        <f t="shared" si="36"/>
        <v>14</v>
      </c>
      <c r="B255" s="102">
        <f t="shared" si="36"/>
        <v>44391</v>
      </c>
      <c r="C255" s="87" t="e">
        <f t="shared" si="37"/>
        <v>#REF!</v>
      </c>
      <c r="D255" s="120"/>
      <c r="E255" s="114"/>
      <c r="F255" s="114"/>
      <c r="G255" s="104"/>
      <c r="H255" s="89">
        <f t="shared" si="38"/>
        <v>6</v>
      </c>
      <c r="I255" s="90">
        <f>'pendapatan '!F298</f>
        <v>6</v>
      </c>
      <c r="J255" s="89">
        <v>9</v>
      </c>
      <c r="K255" s="90">
        <v>7</v>
      </c>
      <c r="L255" s="104"/>
      <c r="M255" s="114"/>
      <c r="N255" s="114"/>
      <c r="O255" s="104"/>
      <c r="P255" s="89">
        <f t="shared" si="39"/>
        <v>9</v>
      </c>
      <c r="Q255" s="90">
        <f>'pendapatan '!J298</f>
        <v>18</v>
      </c>
      <c r="R255" s="89">
        <v>44</v>
      </c>
      <c r="S255" s="90">
        <v>25</v>
      </c>
      <c r="T255" s="111"/>
    </row>
    <row r="256" spans="1:20">
      <c r="A256" s="101">
        <f t="shared" si="36"/>
        <v>15</v>
      </c>
      <c r="B256" s="102">
        <f t="shared" si="36"/>
        <v>44392</v>
      </c>
      <c r="C256" s="87">
        <f t="shared" si="37"/>
        <v>0</v>
      </c>
      <c r="D256" s="120"/>
      <c r="E256" s="114"/>
      <c r="F256" s="114"/>
      <c r="G256" s="104"/>
      <c r="H256" s="89">
        <f t="shared" si="38"/>
        <v>6</v>
      </c>
      <c r="I256" s="90">
        <f>'pendapatan '!F299</f>
        <v>6</v>
      </c>
      <c r="J256" s="89">
        <v>6</v>
      </c>
      <c r="K256" s="90">
        <v>6</v>
      </c>
      <c r="L256" s="104"/>
      <c r="M256" s="114"/>
      <c r="N256" s="114"/>
      <c r="O256" s="104"/>
      <c r="P256" s="89">
        <f t="shared" si="39"/>
        <v>8</v>
      </c>
      <c r="Q256" s="90">
        <f>'pendapatan '!J299</f>
        <v>16</v>
      </c>
      <c r="R256" s="89">
        <v>38</v>
      </c>
      <c r="S256" s="90">
        <v>39</v>
      </c>
      <c r="T256" s="111"/>
    </row>
    <row r="257" spans="1:20">
      <c r="A257" s="101">
        <f t="shared" si="36"/>
        <v>16</v>
      </c>
      <c r="B257" s="102">
        <f t="shared" si="36"/>
        <v>44393</v>
      </c>
      <c r="C257" s="87">
        <f t="shared" si="37"/>
        <v>0</v>
      </c>
      <c r="D257" s="120"/>
      <c r="E257" s="114"/>
      <c r="F257" s="114"/>
      <c r="G257" s="104"/>
      <c r="H257" s="89">
        <f t="shared" si="38"/>
        <v>6</v>
      </c>
      <c r="I257" s="90">
        <f>'pendapatan '!F300</f>
        <v>6</v>
      </c>
      <c r="J257" s="89">
        <v>4</v>
      </c>
      <c r="K257" s="90">
        <v>7</v>
      </c>
      <c r="L257" s="104"/>
      <c r="M257" s="114"/>
      <c r="N257" s="114"/>
      <c r="O257" s="104"/>
      <c r="P257" s="89">
        <f t="shared" si="39"/>
        <v>8</v>
      </c>
      <c r="Q257" s="90">
        <f>'pendapatan '!J300</f>
        <v>16</v>
      </c>
      <c r="R257" s="89">
        <v>34</v>
      </c>
      <c r="S257" s="90">
        <v>26</v>
      </c>
      <c r="T257" s="111"/>
    </row>
    <row r="258" spans="1:20">
      <c r="A258" s="101">
        <f t="shared" si="36"/>
        <v>17</v>
      </c>
      <c r="B258" s="102">
        <f t="shared" si="36"/>
        <v>44394</v>
      </c>
      <c r="C258" s="87">
        <f t="shared" si="37"/>
        <v>0</v>
      </c>
      <c r="D258" s="120"/>
      <c r="E258" s="114"/>
      <c r="F258" s="114"/>
      <c r="G258" s="104"/>
      <c r="H258" s="89">
        <f t="shared" si="38"/>
        <v>6</v>
      </c>
      <c r="I258" s="90">
        <f>'pendapatan '!F301</f>
        <v>6</v>
      </c>
      <c r="J258" s="89">
        <v>6</v>
      </c>
      <c r="K258" s="90">
        <v>5</v>
      </c>
      <c r="L258" s="104"/>
      <c r="M258" s="114"/>
      <c r="N258" s="114"/>
      <c r="O258" s="104"/>
      <c r="P258" s="89">
        <f t="shared" si="39"/>
        <v>8</v>
      </c>
      <c r="Q258" s="90">
        <f>'pendapatan '!J301</f>
        <v>16</v>
      </c>
      <c r="R258" s="89">
        <v>38</v>
      </c>
      <c r="S258" s="90">
        <v>34</v>
      </c>
      <c r="T258" s="111"/>
    </row>
    <row r="259" spans="1:20">
      <c r="A259" s="101">
        <f t="shared" si="36"/>
        <v>18</v>
      </c>
      <c r="B259" s="102">
        <f t="shared" si="36"/>
        <v>44395</v>
      </c>
      <c r="C259" s="87" t="e">
        <f t="shared" si="37"/>
        <v>#REF!</v>
      </c>
      <c r="D259" s="120"/>
      <c r="E259" s="114"/>
      <c r="F259" s="114"/>
      <c r="G259" s="104"/>
      <c r="H259" s="89">
        <f t="shared" si="38"/>
        <v>6</v>
      </c>
      <c r="I259" s="90">
        <f>'pendapatan '!F302</f>
        <v>6</v>
      </c>
      <c r="J259" s="89">
        <v>6</v>
      </c>
      <c r="K259" s="90">
        <v>6</v>
      </c>
      <c r="L259" s="104"/>
      <c r="M259" s="114"/>
      <c r="N259" s="114"/>
      <c r="O259" s="104"/>
      <c r="P259" s="89">
        <f t="shared" si="39"/>
        <v>6</v>
      </c>
      <c r="Q259" s="90">
        <f>'pendapatan '!J302</f>
        <v>12</v>
      </c>
      <c r="R259" s="89">
        <v>31</v>
      </c>
      <c r="S259" s="90">
        <v>28</v>
      </c>
      <c r="T259" s="111"/>
    </row>
    <row r="260" spans="1:20">
      <c r="A260" s="101">
        <f t="shared" si="36"/>
        <v>19</v>
      </c>
      <c r="B260" s="102">
        <f t="shared" si="36"/>
        <v>44396</v>
      </c>
      <c r="C260" s="87" t="e">
        <f t="shared" si="37"/>
        <v>#REF!</v>
      </c>
      <c r="D260" s="120"/>
      <c r="E260" s="114"/>
      <c r="F260" s="114"/>
      <c r="G260" s="104"/>
      <c r="H260" s="89">
        <f t="shared" si="38"/>
        <v>5</v>
      </c>
      <c r="I260" s="90">
        <f>'pendapatan '!F303</f>
        <v>5</v>
      </c>
      <c r="J260" s="89">
        <v>10</v>
      </c>
      <c r="K260" s="90">
        <v>9</v>
      </c>
      <c r="L260" s="104"/>
      <c r="M260" s="114"/>
      <c r="N260" s="114"/>
      <c r="O260" s="104"/>
      <c r="P260" s="89">
        <f t="shared" si="39"/>
        <v>6</v>
      </c>
      <c r="Q260" s="90">
        <f>'pendapatan '!J303</f>
        <v>12</v>
      </c>
      <c r="R260" s="89">
        <v>28</v>
      </c>
      <c r="S260" s="90">
        <v>31</v>
      </c>
      <c r="T260" s="111"/>
    </row>
    <row r="261" spans="1:20">
      <c r="A261" s="101">
        <f t="shared" si="36"/>
        <v>20</v>
      </c>
      <c r="B261" s="102">
        <f t="shared" si="36"/>
        <v>44397</v>
      </c>
      <c r="C261" s="87" t="e">
        <f t="shared" si="37"/>
        <v>#REF!</v>
      </c>
      <c r="D261" s="120"/>
      <c r="E261" s="114"/>
      <c r="F261" s="114"/>
      <c r="G261" s="104"/>
      <c r="H261" s="89">
        <f t="shared" si="38"/>
        <v>4</v>
      </c>
      <c r="I261" s="90">
        <f>'pendapatan '!F304</f>
        <v>4</v>
      </c>
      <c r="J261" s="89">
        <v>8</v>
      </c>
      <c r="K261" s="90">
        <v>8</v>
      </c>
      <c r="L261" s="104"/>
      <c r="M261" s="114"/>
      <c r="N261" s="114"/>
      <c r="O261" s="104"/>
      <c r="P261" s="89">
        <f t="shared" si="39"/>
        <v>2</v>
      </c>
      <c r="Q261" s="90">
        <f>'pendapatan '!J304</f>
        <v>4</v>
      </c>
      <c r="R261" s="89">
        <v>33</v>
      </c>
      <c r="S261" s="90">
        <v>22</v>
      </c>
      <c r="T261" s="111"/>
    </row>
    <row r="262" spans="1:20">
      <c r="A262" s="101">
        <f t="shared" si="36"/>
        <v>21</v>
      </c>
      <c r="B262" s="102">
        <f t="shared" si="36"/>
        <v>44398</v>
      </c>
      <c r="C262" s="87" t="e">
        <f t="shared" si="37"/>
        <v>#REF!</v>
      </c>
      <c r="D262" s="120"/>
      <c r="E262" s="114"/>
      <c r="F262" s="114"/>
      <c r="G262" s="104"/>
      <c r="H262" s="89">
        <f t="shared" si="38"/>
        <v>6</v>
      </c>
      <c r="I262" s="90">
        <f>'pendapatan '!F305</f>
        <v>6</v>
      </c>
      <c r="J262" s="89">
        <v>4</v>
      </c>
      <c r="K262" s="90">
        <v>6</v>
      </c>
      <c r="L262" s="104"/>
      <c r="M262" s="114"/>
      <c r="N262" s="114"/>
      <c r="O262" s="104"/>
      <c r="P262" s="89">
        <f t="shared" si="39"/>
        <v>5</v>
      </c>
      <c r="Q262" s="90">
        <f>'pendapatan '!J305</f>
        <v>10</v>
      </c>
      <c r="R262" s="89">
        <v>32</v>
      </c>
      <c r="S262" s="90">
        <v>26</v>
      </c>
      <c r="T262" s="111"/>
    </row>
    <row r="263" spans="1:20">
      <c r="A263" s="101">
        <f t="shared" si="36"/>
        <v>22</v>
      </c>
      <c r="B263" s="102">
        <f t="shared" si="36"/>
        <v>44399</v>
      </c>
      <c r="C263" s="87" t="e">
        <f t="shared" si="37"/>
        <v>#REF!</v>
      </c>
      <c r="D263" s="120"/>
      <c r="E263" s="114"/>
      <c r="F263" s="114"/>
      <c r="G263" s="104"/>
      <c r="H263" s="89">
        <f t="shared" si="38"/>
        <v>7</v>
      </c>
      <c r="I263" s="90">
        <f>'pendapatan '!F306</f>
        <v>7</v>
      </c>
      <c r="J263" s="89">
        <v>6</v>
      </c>
      <c r="K263" s="90">
        <v>4</v>
      </c>
      <c r="L263" s="104"/>
      <c r="M263" s="114"/>
      <c r="N263" s="114"/>
      <c r="O263" s="104"/>
      <c r="P263" s="89">
        <f t="shared" si="39"/>
        <v>6</v>
      </c>
      <c r="Q263" s="90">
        <f>'pendapatan '!J306</f>
        <v>12</v>
      </c>
      <c r="R263" s="89">
        <v>40</v>
      </c>
      <c r="S263" s="90">
        <v>27</v>
      </c>
      <c r="T263" s="111"/>
    </row>
    <row r="264" spans="1:20">
      <c r="A264" s="101">
        <f t="shared" si="36"/>
        <v>23</v>
      </c>
      <c r="B264" s="102">
        <f t="shared" si="36"/>
        <v>44400</v>
      </c>
      <c r="C264" s="87">
        <f t="shared" si="37"/>
        <v>0</v>
      </c>
      <c r="D264" s="120"/>
      <c r="E264" s="114"/>
      <c r="F264" s="114"/>
      <c r="G264" s="104"/>
      <c r="H264" s="89">
        <f t="shared" si="38"/>
        <v>5</v>
      </c>
      <c r="I264" s="90">
        <f>'pendapatan '!F307</f>
        <v>5</v>
      </c>
      <c r="J264" s="89">
        <v>7</v>
      </c>
      <c r="K264" s="90">
        <v>8</v>
      </c>
      <c r="L264" s="104"/>
      <c r="M264" s="114"/>
      <c r="N264" s="114"/>
      <c r="O264" s="104"/>
      <c r="P264" s="89">
        <f t="shared" si="39"/>
        <v>5</v>
      </c>
      <c r="Q264" s="90">
        <f>'pendapatan '!J307</f>
        <v>10</v>
      </c>
      <c r="R264" s="89">
        <v>36</v>
      </c>
      <c r="S264" s="90">
        <v>31</v>
      </c>
      <c r="T264" s="111"/>
    </row>
    <row r="265" spans="1:20">
      <c r="A265" s="101">
        <f t="shared" si="36"/>
        <v>24</v>
      </c>
      <c r="B265" s="102">
        <f t="shared" si="36"/>
        <v>44401</v>
      </c>
      <c r="C265" s="87">
        <f t="shared" si="37"/>
        <v>0</v>
      </c>
      <c r="D265" s="120"/>
      <c r="E265" s="114"/>
      <c r="F265" s="114"/>
      <c r="G265" s="104"/>
      <c r="H265" s="89">
        <f t="shared" si="38"/>
        <v>6</v>
      </c>
      <c r="I265" s="90">
        <f>'pendapatan '!F308</f>
        <v>6</v>
      </c>
      <c r="J265" s="89">
        <v>9</v>
      </c>
      <c r="K265" s="90">
        <v>5</v>
      </c>
      <c r="L265" s="104"/>
      <c r="M265" s="114"/>
      <c r="N265" s="114"/>
      <c r="O265" s="104"/>
      <c r="P265" s="89">
        <f t="shared" si="39"/>
        <v>8</v>
      </c>
      <c r="Q265" s="90">
        <f>'pendapatan '!J308</f>
        <v>16</v>
      </c>
      <c r="R265" s="89">
        <v>39</v>
      </c>
      <c r="S265" s="90">
        <v>34</v>
      </c>
      <c r="T265" s="111"/>
    </row>
    <row r="266" spans="1:20">
      <c r="A266" s="101">
        <f t="shared" si="36"/>
        <v>25</v>
      </c>
      <c r="B266" s="102">
        <f t="shared" si="36"/>
        <v>44402</v>
      </c>
      <c r="C266" s="87">
        <f t="shared" si="37"/>
        <v>0</v>
      </c>
      <c r="D266" s="120"/>
      <c r="E266" s="114"/>
      <c r="F266" s="114"/>
      <c r="G266" s="104"/>
      <c r="H266" s="89">
        <f t="shared" si="38"/>
        <v>6</v>
      </c>
      <c r="I266" s="90">
        <f>'pendapatan '!F309</f>
        <v>6</v>
      </c>
      <c r="J266" s="89">
        <v>8</v>
      </c>
      <c r="K266" s="90">
        <v>5</v>
      </c>
      <c r="L266" s="104"/>
      <c r="M266" s="114"/>
      <c r="N266" s="114"/>
      <c r="O266" s="104"/>
      <c r="P266" s="89">
        <f t="shared" si="39"/>
        <v>7</v>
      </c>
      <c r="Q266" s="90">
        <f>'pendapatan '!J309</f>
        <v>14</v>
      </c>
      <c r="R266" s="89">
        <v>31</v>
      </c>
      <c r="S266" s="90">
        <v>22</v>
      </c>
      <c r="T266" s="111"/>
    </row>
    <row r="267" spans="1:20">
      <c r="A267" s="101">
        <f t="shared" si="36"/>
        <v>26</v>
      </c>
      <c r="B267" s="102">
        <f t="shared" si="36"/>
        <v>44403</v>
      </c>
      <c r="C267" s="87" t="e">
        <f>#REF!</f>
        <v>#REF!</v>
      </c>
      <c r="D267" s="120"/>
      <c r="E267" s="114"/>
      <c r="F267" s="114"/>
      <c r="G267" s="104"/>
      <c r="H267" s="89">
        <f t="shared" si="38"/>
        <v>7</v>
      </c>
      <c r="I267" s="90">
        <f>'pendapatan '!F310</f>
        <v>7</v>
      </c>
      <c r="J267" s="89">
        <v>4</v>
      </c>
      <c r="K267" s="90">
        <v>4</v>
      </c>
      <c r="L267" s="104"/>
      <c r="M267" s="114"/>
      <c r="N267" s="114"/>
      <c r="O267" s="104"/>
      <c r="P267" s="89">
        <f t="shared" si="39"/>
        <v>8</v>
      </c>
      <c r="Q267" s="90">
        <f>'pendapatan '!J310</f>
        <v>16</v>
      </c>
      <c r="R267" s="89">
        <v>28</v>
      </c>
      <c r="S267" s="90">
        <v>27</v>
      </c>
      <c r="T267" s="111"/>
    </row>
    <row r="268" spans="1:20">
      <c r="A268" s="101">
        <f t="shared" si="36"/>
        <v>27</v>
      </c>
      <c r="B268" s="102">
        <f t="shared" si="36"/>
        <v>44404</v>
      </c>
      <c r="C268" s="87" t="e">
        <f>#REF!</f>
        <v>#REF!</v>
      </c>
      <c r="D268" s="120"/>
      <c r="E268" s="114"/>
      <c r="F268" s="114"/>
      <c r="G268" s="104"/>
      <c r="H268" s="89">
        <f t="shared" si="38"/>
        <v>7</v>
      </c>
      <c r="I268" s="90">
        <f>'pendapatan '!F311</f>
        <v>7</v>
      </c>
      <c r="J268" s="89">
        <v>8</v>
      </c>
      <c r="K268" s="90">
        <v>11</v>
      </c>
      <c r="L268" s="104"/>
      <c r="M268" s="114"/>
      <c r="N268" s="114"/>
      <c r="O268" s="104"/>
      <c r="P268" s="89">
        <f t="shared" si="39"/>
        <v>8</v>
      </c>
      <c r="Q268" s="90">
        <f>'pendapatan '!J311</f>
        <v>16</v>
      </c>
      <c r="R268" s="89">
        <v>31</v>
      </c>
      <c r="S268" s="90">
        <v>26</v>
      </c>
      <c r="T268" s="111"/>
    </row>
    <row r="269" spans="1:20">
      <c r="A269" s="101">
        <f t="shared" si="36"/>
        <v>28</v>
      </c>
      <c r="B269" s="102">
        <f t="shared" si="36"/>
        <v>44405</v>
      </c>
      <c r="C269" s="87" t="e">
        <f>#REF!</f>
        <v>#REF!</v>
      </c>
      <c r="D269" s="120"/>
      <c r="E269" s="114"/>
      <c r="F269" s="114"/>
      <c r="G269" s="104"/>
      <c r="H269" s="89">
        <f t="shared" si="38"/>
        <v>6</v>
      </c>
      <c r="I269" s="90">
        <f>'pendapatan '!F312</f>
        <v>6</v>
      </c>
      <c r="J269" s="89">
        <v>9</v>
      </c>
      <c r="K269" s="90">
        <v>8</v>
      </c>
      <c r="L269" s="104"/>
      <c r="M269" s="114"/>
      <c r="N269" s="114"/>
      <c r="O269" s="104"/>
      <c r="P269" s="89">
        <f t="shared" si="39"/>
        <v>9</v>
      </c>
      <c r="Q269" s="90">
        <f>'pendapatan '!J312</f>
        <v>18</v>
      </c>
      <c r="R269" s="89">
        <v>35</v>
      </c>
      <c r="S269" s="90">
        <v>34</v>
      </c>
      <c r="T269" s="111"/>
    </row>
    <row r="270" spans="1:20">
      <c r="A270" s="101">
        <f t="shared" si="36"/>
        <v>29</v>
      </c>
      <c r="B270" s="102">
        <f t="shared" si="36"/>
        <v>44406</v>
      </c>
      <c r="C270" s="87" t="e">
        <f>#REF!</f>
        <v>#REF!</v>
      </c>
      <c r="D270" s="120"/>
      <c r="E270" s="114"/>
      <c r="F270" s="114"/>
      <c r="G270" s="104"/>
      <c r="H270" s="89">
        <f t="shared" si="38"/>
        <v>5</v>
      </c>
      <c r="I270" s="90">
        <f>'pendapatan '!F313</f>
        <v>5</v>
      </c>
      <c r="J270" s="89">
        <v>8</v>
      </c>
      <c r="K270" s="90">
        <v>7</v>
      </c>
      <c r="L270" s="104"/>
      <c r="M270" s="114"/>
      <c r="N270" s="114"/>
      <c r="O270" s="104"/>
      <c r="P270" s="89">
        <f t="shared" si="39"/>
        <v>8</v>
      </c>
      <c r="Q270" s="90">
        <f>'pendapatan '!J313</f>
        <v>16</v>
      </c>
      <c r="R270" s="89">
        <v>22</v>
      </c>
      <c r="S270" s="90">
        <v>28</v>
      </c>
      <c r="T270" s="111"/>
    </row>
    <row r="271" spans="1:20">
      <c r="A271" s="101">
        <f t="shared" si="36"/>
        <v>30</v>
      </c>
      <c r="B271" s="102">
        <f t="shared" si="36"/>
        <v>44407</v>
      </c>
      <c r="C271" s="87" t="e">
        <f>#REF!</f>
        <v>#REF!</v>
      </c>
      <c r="D271" s="120"/>
      <c r="E271" s="114"/>
      <c r="F271" s="114"/>
      <c r="G271" s="104"/>
      <c r="H271" s="89">
        <f t="shared" si="38"/>
        <v>5</v>
      </c>
      <c r="I271" s="90">
        <f>'pendapatan '!F314</f>
        <v>5</v>
      </c>
      <c r="J271" s="89">
        <v>9</v>
      </c>
      <c r="K271" s="90">
        <v>8</v>
      </c>
      <c r="L271" s="104"/>
      <c r="M271" s="114"/>
      <c r="N271" s="114"/>
      <c r="O271" s="104"/>
      <c r="P271" s="89">
        <f t="shared" si="39"/>
        <v>5</v>
      </c>
      <c r="Q271" s="90">
        <f>'pendapatan '!J314</f>
        <v>10</v>
      </c>
      <c r="R271" s="89">
        <v>31</v>
      </c>
      <c r="S271" s="90">
        <v>34</v>
      </c>
      <c r="T271" s="111"/>
    </row>
    <row r="272" spans="1:20">
      <c r="A272" s="101">
        <f t="shared" si="36"/>
        <v>31</v>
      </c>
      <c r="B272" s="102">
        <f t="shared" si="36"/>
        <v>44408</v>
      </c>
      <c r="C272" s="91" t="e">
        <f>#REF!</f>
        <v>#REF!</v>
      </c>
      <c r="D272" s="121"/>
      <c r="E272" s="115"/>
      <c r="F272" s="115"/>
      <c r="G272" s="105"/>
      <c r="H272" s="92">
        <f t="shared" si="38"/>
        <v>5</v>
      </c>
      <c r="I272" s="116">
        <f>'pendapatan '!F315</f>
        <v>5</v>
      </c>
      <c r="J272" s="89">
        <v>8</v>
      </c>
      <c r="K272" s="90">
        <v>5</v>
      </c>
      <c r="L272" s="104"/>
      <c r="M272" s="114"/>
      <c r="N272" s="114"/>
      <c r="O272" s="104"/>
      <c r="P272" s="92">
        <f t="shared" si="39"/>
        <v>6</v>
      </c>
      <c r="Q272" s="116">
        <f>'pendapatan '!J315</f>
        <v>12</v>
      </c>
      <c r="R272" s="89">
        <v>24</v>
      </c>
      <c r="S272" s="90">
        <v>35</v>
      </c>
      <c r="T272" s="111"/>
    </row>
    <row r="273" spans="1:20" ht="15.75">
      <c r="A273" s="481" t="s">
        <v>9</v>
      </c>
      <c r="B273" s="482"/>
      <c r="C273" s="94"/>
      <c r="D273" s="122">
        <f t="shared" ref="D273:S273" si="40">SUM(D242:D272)</f>
        <v>0</v>
      </c>
      <c r="E273" s="122">
        <f t="shared" si="40"/>
        <v>0</v>
      </c>
      <c r="F273" s="122">
        <f t="shared" si="40"/>
        <v>0</v>
      </c>
      <c r="G273" s="122">
        <f t="shared" si="40"/>
        <v>0</v>
      </c>
      <c r="H273" s="122">
        <f t="shared" si="40"/>
        <v>184</v>
      </c>
      <c r="I273" s="84">
        <f>'pendapatan '!F316</f>
        <v>184</v>
      </c>
      <c r="J273" s="122">
        <v>219</v>
      </c>
      <c r="K273" s="122">
        <v>138</v>
      </c>
      <c r="L273" s="122">
        <f t="shared" si="40"/>
        <v>0</v>
      </c>
      <c r="M273" s="122">
        <f t="shared" si="40"/>
        <v>0</v>
      </c>
      <c r="N273" s="122">
        <f t="shared" si="40"/>
        <v>0</v>
      </c>
      <c r="O273" s="122">
        <f t="shared" si="40"/>
        <v>0</v>
      </c>
      <c r="P273" s="122">
        <f t="shared" si="40"/>
        <v>228</v>
      </c>
      <c r="Q273" s="122">
        <f t="shared" si="40"/>
        <v>456</v>
      </c>
      <c r="R273" s="122">
        <f t="shared" si="40"/>
        <v>1137</v>
      </c>
      <c r="S273" s="122">
        <f t="shared" si="40"/>
        <v>944</v>
      </c>
      <c r="T273" s="111"/>
    </row>
    <row r="274" spans="1:20">
      <c r="A274" s="117"/>
      <c r="B274" s="118"/>
      <c r="C274" s="118"/>
      <c r="D274" s="118"/>
      <c r="E274" s="118"/>
      <c r="F274" s="118"/>
      <c r="G274" s="118"/>
      <c r="H274" s="118"/>
      <c r="I274" s="118"/>
      <c r="J274" s="118"/>
      <c r="K274" s="118"/>
      <c r="L274" s="118"/>
      <c r="M274" s="118"/>
      <c r="N274" s="118"/>
      <c r="O274" s="118"/>
      <c r="P274" s="118"/>
      <c r="Q274" s="118"/>
      <c r="R274" s="118"/>
      <c r="S274" s="118"/>
      <c r="T274" s="118"/>
    </row>
    <row r="275" spans="1:20" ht="18">
      <c r="A275" s="410" t="s">
        <v>55</v>
      </c>
      <c r="B275" s="410"/>
      <c r="C275" s="410"/>
      <c r="D275" s="410"/>
      <c r="E275" s="410"/>
      <c r="F275" s="410"/>
      <c r="G275" s="410"/>
      <c r="H275" s="410"/>
      <c r="I275" s="410"/>
      <c r="J275" s="410"/>
      <c r="K275" s="410"/>
      <c r="L275" s="410"/>
      <c r="M275" s="410"/>
      <c r="N275" s="410"/>
      <c r="O275" s="410"/>
      <c r="P275" s="410"/>
      <c r="Q275" s="410"/>
      <c r="R275" s="410"/>
      <c r="S275" s="410"/>
      <c r="T275" s="410"/>
    </row>
    <row r="276" spans="1:20" ht="18">
      <c r="A276" s="410" t="s">
        <v>40</v>
      </c>
      <c r="B276" s="410"/>
      <c r="C276" s="410"/>
      <c r="D276" s="410"/>
      <c r="E276" s="410"/>
      <c r="F276" s="410"/>
      <c r="G276" s="410"/>
      <c r="H276" s="410"/>
      <c r="I276" s="410"/>
      <c r="J276" s="410"/>
      <c r="K276" s="410"/>
      <c r="L276" s="410"/>
      <c r="M276" s="410"/>
      <c r="N276" s="410"/>
      <c r="O276" s="410" t="s">
        <v>12</v>
      </c>
      <c r="P276" s="410"/>
      <c r="Q276" s="410"/>
      <c r="R276" s="410"/>
      <c r="S276" s="410"/>
      <c r="T276" s="410"/>
    </row>
    <row r="277" spans="1:20" ht="18">
      <c r="A277" s="483" t="str">
        <f>A3</f>
        <v>BULAN      : JULI 2021</v>
      </c>
      <c r="B277" s="410"/>
      <c r="C277" s="410"/>
      <c r="D277" s="410"/>
      <c r="E277" s="410"/>
      <c r="F277" s="410"/>
      <c r="G277" s="410"/>
      <c r="H277" s="410"/>
      <c r="I277" s="410"/>
      <c r="J277" s="410"/>
      <c r="K277" s="410"/>
      <c r="L277" s="410"/>
      <c r="M277" s="410"/>
      <c r="N277" s="410"/>
      <c r="O277" s="410"/>
      <c r="P277" s="410"/>
      <c r="Q277" s="410"/>
      <c r="R277" s="410"/>
      <c r="S277" s="410"/>
      <c r="T277" s="410"/>
    </row>
    <row r="278" spans="1:20">
      <c r="A278" s="485" t="s">
        <v>13</v>
      </c>
      <c r="B278" s="478" t="s">
        <v>14</v>
      </c>
      <c r="C278" s="478" t="s">
        <v>15</v>
      </c>
      <c r="D278" s="476" t="s">
        <v>16</v>
      </c>
      <c r="E278" s="476"/>
      <c r="F278" s="476"/>
      <c r="G278" s="476"/>
      <c r="H278" s="476" t="s">
        <v>17</v>
      </c>
      <c r="I278" s="476"/>
      <c r="J278" s="476"/>
      <c r="K278" s="476"/>
      <c r="L278" s="476" t="s">
        <v>18</v>
      </c>
      <c r="M278" s="476"/>
      <c r="N278" s="476"/>
      <c r="O278" s="476"/>
      <c r="P278" s="476" t="s">
        <v>61</v>
      </c>
      <c r="Q278" s="476"/>
      <c r="R278" s="476"/>
      <c r="S278" s="476"/>
      <c r="T278" s="111"/>
    </row>
    <row r="279" spans="1:20">
      <c r="A279" s="486"/>
      <c r="B279" s="479"/>
      <c r="C279" s="479"/>
      <c r="D279" s="479" t="s">
        <v>56</v>
      </c>
      <c r="E279" s="479" t="s">
        <v>57</v>
      </c>
      <c r="F279" s="477" t="s">
        <v>58</v>
      </c>
      <c r="G279" s="477"/>
      <c r="H279" s="479" t="s">
        <v>56</v>
      </c>
      <c r="I279" s="479" t="s">
        <v>57</v>
      </c>
      <c r="J279" s="477" t="s">
        <v>58</v>
      </c>
      <c r="K279" s="477"/>
      <c r="L279" s="479" t="s">
        <v>56</v>
      </c>
      <c r="M279" s="479" t="s">
        <v>57</v>
      </c>
      <c r="N279" s="477" t="s">
        <v>58</v>
      </c>
      <c r="O279" s="477"/>
      <c r="P279" s="479" t="s">
        <v>56</v>
      </c>
      <c r="Q279" s="479" t="s">
        <v>57</v>
      </c>
      <c r="R279" s="477" t="s">
        <v>58</v>
      </c>
      <c r="S279" s="477"/>
      <c r="T279" s="111"/>
    </row>
    <row r="280" spans="1:20">
      <c r="A280" s="487"/>
      <c r="B280" s="480"/>
      <c r="C280" s="480"/>
      <c r="D280" s="480"/>
      <c r="E280" s="480"/>
      <c r="F280" s="98" t="s">
        <v>59</v>
      </c>
      <c r="G280" s="98" t="s">
        <v>60</v>
      </c>
      <c r="H280" s="480"/>
      <c r="I280" s="480"/>
      <c r="J280" s="98" t="s">
        <v>59</v>
      </c>
      <c r="K280" s="98" t="s">
        <v>60</v>
      </c>
      <c r="L280" s="480"/>
      <c r="M280" s="480"/>
      <c r="N280" s="98" t="s">
        <v>59</v>
      </c>
      <c r="O280" s="98" t="s">
        <v>60</v>
      </c>
      <c r="P280" s="480"/>
      <c r="Q280" s="480"/>
      <c r="R280" s="98" t="s">
        <v>59</v>
      </c>
      <c r="S280" s="98" t="s">
        <v>60</v>
      </c>
      <c r="T280" s="111"/>
    </row>
    <row r="281" spans="1:20">
      <c r="A281" s="99">
        <f t="shared" ref="A281:B311" si="41">A242</f>
        <v>1</v>
      </c>
      <c r="B281" s="100">
        <f t="shared" si="41"/>
        <v>44378</v>
      </c>
      <c r="C281" s="82" t="e">
        <f t="shared" ref="C281:C304" si="42">C251</f>
        <v>#REF!</v>
      </c>
      <c r="D281" s="83">
        <f>E281/1</f>
        <v>5</v>
      </c>
      <c r="E281" s="83">
        <f>'pendapatan '!D331</f>
        <v>5</v>
      </c>
      <c r="F281" s="84">
        <v>0</v>
      </c>
      <c r="G281" s="86">
        <v>19</v>
      </c>
      <c r="H281" s="107"/>
      <c r="I281" s="108"/>
      <c r="J281" s="108"/>
      <c r="K281" s="107"/>
      <c r="L281" s="107"/>
      <c r="M281" s="108"/>
      <c r="N281" s="108"/>
      <c r="O281" s="107"/>
      <c r="P281" s="107"/>
      <c r="Q281" s="108"/>
      <c r="R281" s="108"/>
      <c r="S281" s="107"/>
      <c r="T281" s="111"/>
    </row>
    <row r="282" spans="1:20">
      <c r="A282" s="101">
        <f t="shared" si="41"/>
        <v>2</v>
      </c>
      <c r="B282" s="102">
        <f t="shared" si="41"/>
        <v>44379</v>
      </c>
      <c r="C282" s="87" t="e">
        <f t="shared" si="42"/>
        <v>#REF!</v>
      </c>
      <c r="D282" s="88">
        <f>E282</f>
        <v>5</v>
      </c>
      <c r="E282" s="88">
        <f>'pendapatan '!D332</f>
        <v>5</v>
      </c>
      <c r="F282" s="89">
        <v>0</v>
      </c>
      <c r="G282" s="90">
        <v>20</v>
      </c>
      <c r="H282" s="109"/>
      <c r="I282" s="110"/>
      <c r="J282" s="110"/>
      <c r="K282" s="109"/>
      <c r="L282" s="109"/>
      <c r="M282" s="110"/>
      <c r="N282" s="110"/>
      <c r="O282" s="109"/>
      <c r="P282" s="109"/>
      <c r="Q282" s="110"/>
      <c r="R282" s="110"/>
      <c r="S282" s="109"/>
      <c r="T282" s="111"/>
    </row>
    <row r="283" spans="1:20">
      <c r="A283" s="101">
        <f t="shared" si="41"/>
        <v>3</v>
      </c>
      <c r="B283" s="102">
        <f t="shared" si="41"/>
        <v>44380</v>
      </c>
      <c r="C283" s="87" t="e">
        <f t="shared" si="42"/>
        <v>#REF!</v>
      </c>
      <c r="D283" s="88">
        <f t="shared" ref="D283:D310" si="43">E283</f>
        <v>4</v>
      </c>
      <c r="E283" s="88">
        <f>'pendapatan '!D333</f>
        <v>4</v>
      </c>
      <c r="F283" s="89">
        <v>0</v>
      </c>
      <c r="G283" s="90">
        <v>25</v>
      </c>
      <c r="H283" s="109"/>
      <c r="I283" s="110"/>
      <c r="J283" s="110"/>
      <c r="K283" s="109"/>
      <c r="L283" s="109"/>
      <c r="M283" s="110"/>
      <c r="N283" s="110"/>
      <c r="O283" s="109"/>
      <c r="P283" s="109"/>
      <c r="Q283" s="110"/>
      <c r="R283" s="110"/>
      <c r="S283" s="109"/>
      <c r="T283" s="111"/>
    </row>
    <row r="284" spans="1:20">
      <c r="A284" s="101">
        <f t="shared" si="41"/>
        <v>4</v>
      </c>
      <c r="B284" s="102">
        <f t="shared" si="41"/>
        <v>44381</v>
      </c>
      <c r="C284" s="87" t="e">
        <f t="shared" si="42"/>
        <v>#REF!</v>
      </c>
      <c r="D284" s="88">
        <f t="shared" si="43"/>
        <v>5</v>
      </c>
      <c r="E284" s="88">
        <f>'pendapatan '!D334</f>
        <v>5</v>
      </c>
      <c r="F284" s="89">
        <v>0</v>
      </c>
      <c r="G284" s="90">
        <v>29</v>
      </c>
      <c r="H284" s="109"/>
      <c r="I284" s="110"/>
      <c r="J284" s="110"/>
      <c r="K284" s="109"/>
      <c r="L284" s="109"/>
      <c r="M284" s="110"/>
      <c r="N284" s="110"/>
      <c r="O284" s="109"/>
      <c r="P284" s="109"/>
      <c r="Q284" s="110"/>
      <c r="R284" s="110"/>
      <c r="S284" s="109"/>
      <c r="T284" s="111"/>
    </row>
    <row r="285" spans="1:20">
      <c r="A285" s="101">
        <f t="shared" si="41"/>
        <v>5</v>
      </c>
      <c r="B285" s="102">
        <f t="shared" si="41"/>
        <v>44382</v>
      </c>
      <c r="C285" s="87" t="e">
        <f t="shared" si="42"/>
        <v>#REF!</v>
      </c>
      <c r="D285" s="88">
        <f t="shared" si="43"/>
        <v>4</v>
      </c>
      <c r="E285" s="88">
        <f>'pendapatan '!D335</f>
        <v>4</v>
      </c>
      <c r="F285" s="89">
        <v>0</v>
      </c>
      <c r="G285" s="90">
        <v>19</v>
      </c>
      <c r="H285" s="109"/>
      <c r="I285" s="110"/>
      <c r="J285" s="110"/>
      <c r="K285" s="109"/>
      <c r="L285" s="109"/>
      <c r="M285" s="110"/>
      <c r="N285" s="110"/>
      <c r="O285" s="109"/>
      <c r="P285" s="109"/>
      <c r="Q285" s="110"/>
      <c r="R285" s="110"/>
      <c r="S285" s="109"/>
      <c r="T285" s="111"/>
    </row>
    <row r="286" spans="1:20">
      <c r="A286" s="101">
        <f t="shared" si="41"/>
        <v>6</v>
      </c>
      <c r="B286" s="102">
        <f t="shared" si="41"/>
        <v>44383</v>
      </c>
      <c r="C286" s="87">
        <f t="shared" si="42"/>
        <v>0</v>
      </c>
      <c r="D286" s="88">
        <f t="shared" si="43"/>
        <v>5</v>
      </c>
      <c r="E286" s="88">
        <f>'pendapatan '!D336</f>
        <v>5</v>
      </c>
      <c r="F286" s="89">
        <v>0</v>
      </c>
      <c r="G286" s="90">
        <v>20</v>
      </c>
      <c r="H286" s="109"/>
      <c r="I286" s="110"/>
      <c r="J286" s="110"/>
      <c r="K286" s="109"/>
      <c r="L286" s="109"/>
      <c r="M286" s="110"/>
      <c r="N286" s="110"/>
      <c r="O286" s="109"/>
      <c r="P286" s="109"/>
      <c r="Q286" s="110"/>
      <c r="R286" s="110"/>
      <c r="S286" s="109"/>
      <c r="T286" s="111"/>
    </row>
    <row r="287" spans="1:20">
      <c r="A287" s="101">
        <f t="shared" si="41"/>
        <v>7</v>
      </c>
      <c r="B287" s="102">
        <f t="shared" si="41"/>
        <v>44384</v>
      </c>
      <c r="C287" s="87">
        <f t="shared" si="42"/>
        <v>0</v>
      </c>
      <c r="D287" s="88">
        <f t="shared" si="43"/>
        <v>5</v>
      </c>
      <c r="E287" s="88">
        <f>'pendapatan '!D337</f>
        <v>5</v>
      </c>
      <c r="F287" s="89">
        <v>0</v>
      </c>
      <c r="G287" s="90">
        <v>17</v>
      </c>
      <c r="H287" s="109"/>
      <c r="I287" s="110"/>
      <c r="J287" s="110"/>
      <c r="K287" s="109"/>
      <c r="L287" s="109"/>
      <c r="M287" s="110"/>
      <c r="N287" s="110"/>
      <c r="O287" s="109"/>
      <c r="P287" s="109"/>
      <c r="Q287" s="110"/>
      <c r="R287" s="110"/>
      <c r="S287" s="109"/>
      <c r="T287" s="111"/>
    </row>
    <row r="288" spans="1:20">
      <c r="A288" s="101">
        <f t="shared" si="41"/>
        <v>8</v>
      </c>
      <c r="B288" s="102">
        <f t="shared" si="41"/>
        <v>44385</v>
      </c>
      <c r="C288" s="87">
        <f t="shared" si="42"/>
        <v>0</v>
      </c>
      <c r="D288" s="88">
        <f t="shared" si="43"/>
        <v>5</v>
      </c>
      <c r="E288" s="88">
        <f>'pendapatan '!D338</f>
        <v>5</v>
      </c>
      <c r="F288" s="89">
        <v>0</v>
      </c>
      <c r="G288" s="90">
        <v>11</v>
      </c>
      <c r="H288" s="109"/>
      <c r="I288" s="110"/>
      <c r="J288" s="110"/>
      <c r="K288" s="109"/>
      <c r="L288" s="109"/>
      <c r="M288" s="110"/>
      <c r="N288" s="110"/>
      <c r="O288" s="109"/>
      <c r="P288" s="109"/>
      <c r="Q288" s="110"/>
      <c r="R288" s="110"/>
      <c r="S288" s="109"/>
      <c r="T288" s="111"/>
    </row>
    <row r="289" spans="1:20">
      <c r="A289" s="101">
        <f t="shared" si="41"/>
        <v>9</v>
      </c>
      <c r="B289" s="102">
        <f t="shared" si="41"/>
        <v>44386</v>
      </c>
      <c r="C289" s="87" t="e">
        <f t="shared" si="42"/>
        <v>#REF!</v>
      </c>
      <c r="D289" s="88">
        <f t="shared" si="43"/>
        <v>4</v>
      </c>
      <c r="E289" s="88">
        <f>'pendapatan '!D339</f>
        <v>4</v>
      </c>
      <c r="F289" s="89">
        <v>0</v>
      </c>
      <c r="G289" s="90">
        <v>13</v>
      </c>
      <c r="H289" s="109"/>
      <c r="I289" s="110"/>
      <c r="J289" s="110"/>
      <c r="K289" s="109"/>
      <c r="L289" s="109"/>
      <c r="M289" s="110"/>
      <c r="N289" s="110"/>
      <c r="O289" s="109"/>
      <c r="P289" s="109"/>
      <c r="Q289" s="110"/>
      <c r="R289" s="110"/>
      <c r="S289" s="109"/>
      <c r="T289" s="111"/>
    </row>
    <row r="290" spans="1:20">
      <c r="A290" s="101">
        <f t="shared" si="41"/>
        <v>10</v>
      </c>
      <c r="B290" s="102">
        <f t="shared" si="41"/>
        <v>44387</v>
      </c>
      <c r="C290" s="87" t="e">
        <f t="shared" si="42"/>
        <v>#REF!</v>
      </c>
      <c r="D290" s="88">
        <f t="shared" si="43"/>
        <v>4</v>
      </c>
      <c r="E290" s="88">
        <f>'pendapatan '!D340</f>
        <v>4</v>
      </c>
      <c r="F290" s="89">
        <v>0</v>
      </c>
      <c r="G290" s="90">
        <v>18</v>
      </c>
      <c r="H290" s="109"/>
      <c r="I290" s="110"/>
      <c r="J290" s="110"/>
      <c r="K290" s="109"/>
      <c r="L290" s="109"/>
      <c r="M290" s="110"/>
      <c r="N290" s="110"/>
      <c r="O290" s="109"/>
      <c r="P290" s="109"/>
      <c r="Q290" s="110"/>
      <c r="R290" s="110"/>
      <c r="S290" s="109"/>
      <c r="T290" s="111"/>
    </row>
    <row r="291" spans="1:20">
      <c r="A291" s="101">
        <f t="shared" si="41"/>
        <v>11</v>
      </c>
      <c r="B291" s="102">
        <f t="shared" si="41"/>
        <v>44388</v>
      </c>
      <c r="C291" s="87" t="e">
        <f t="shared" si="42"/>
        <v>#REF!</v>
      </c>
      <c r="D291" s="88">
        <f t="shared" si="43"/>
        <v>5</v>
      </c>
      <c r="E291" s="88">
        <f>'pendapatan '!D341</f>
        <v>5</v>
      </c>
      <c r="F291" s="89">
        <v>0</v>
      </c>
      <c r="G291" s="90">
        <v>18</v>
      </c>
      <c r="H291" s="109"/>
      <c r="I291" s="110"/>
      <c r="J291" s="110"/>
      <c r="K291" s="109"/>
      <c r="L291" s="109"/>
      <c r="M291" s="110"/>
      <c r="N291" s="110"/>
      <c r="O291" s="109"/>
      <c r="P291" s="109"/>
      <c r="Q291" s="110"/>
      <c r="R291" s="110"/>
      <c r="S291" s="109"/>
      <c r="T291" s="111"/>
    </row>
    <row r="292" spans="1:20">
      <c r="A292" s="101">
        <f t="shared" si="41"/>
        <v>12</v>
      </c>
      <c r="B292" s="102">
        <f t="shared" si="41"/>
        <v>44389</v>
      </c>
      <c r="C292" s="87" t="e">
        <f t="shared" si="42"/>
        <v>#REF!</v>
      </c>
      <c r="D292" s="88">
        <f t="shared" si="43"/>
        <v>4</v>
      </c>
      <c r="E292" s="88">
        <f>'pendapatan '!D342</f>
        <v>4</v>
      </c>
      <c r="F292" s="89">
        <v>0</v>
      </c>
      <c r="G292" s="90">
        <v>22</v>
      </c>
      <c r="H292" s="109"/>
      <c r="I292" s="110"/>
      <c r="J292" s="110"/>
      <c r="K292" s="109"/>
      <c r="L292" s="109"/>
      <c r="M292" s="110"/>
      <c r="N292" s="110"/>
      <c r="O292" s="109"/>
      <c r="P292" s="109"/>
      <c r="Q292" s="110"/>
      <c r="R292" s="110"/>
      <c r="S292" s="109"/>
      <c r="T292" s="111"/>
    </row>
    <row r="293" spans="1:20">
      <c r="A293" s="101">
        <f t="shared" si="41"/>
        <v>13</v>
      </c>
      <c r="B293" s="102">
        <f t="shared" si="41"/>
        <v>44390</v>
      </c>
      <c r="C293" s="87" t="e">
        <f t="shared" si="42"/>
        <v>#REF!</v>
      </c>
      <c r="D293" s="88">
        <f t="shared" si="43"/>
        <v>5</v>
      </c>
      <c r="E293" s="88">
        <f>'pendapatan '!D343</f>
        <v>5</v>
      </c>
      <c r="F293" s="89">
        <v>0</v>
      </c>
      <c r="G293" s="90">
        <v>16</v>
      </c>
      <c r="H293" s="109"/>
      <c r="I293" s="110"/>
      <c r="J293" s="110"/>
      <c r="K293" s="109"/>
      <c r="L293" s="109"/>
      <c r="M293" s="110"/>
      <c r="N293" s="110"/>
      <c r="O293" s="109"/>
      <c r="P293" s="109"/>
      <c r="Q293" s="110"/>
      <c r="R293" s="110"/>
      <c r="S293" s="109"/>
      <c r="T293" s="111"/>
    </row>
    <row r="294" spans="1:20">
      <c r="A294" s="101">
        <f t="shared" si="41"/>
        <v>14</v>
      </c>
      <c r="B294" s="102">
        <f t="shared" si="41"/>
        <v>44391</v>
      </c>
      <c r="C294" s="87">
        <f t="shared" si="42"/>
        <v>0</v>
      </c>
      <c r="D294" s="88">
        <f t="shared" si="43"/>
        <v>5</v>
      </c>
      <c r="E294" s="88">
        <f>'pendapatan '!D344</f>
        <v>5</v>
      </c>
      <c r="F294" s="89">
        <v>0</v>
      </c>
      <c r="G294" s="90">
        <v>19</v>
      </c>
      <c r="H294" s="109"/>
      <c r="I294" s="110"/>
      <c r="J294" s="110"/>
      <c r="K294" s="109"/>
      <c r="L294" s="109"/>
      <c r="M294" s="110"/>
      <c r="N294" s="110"/>
      <c r="O294" s="109"/>
      <c r="P294" s="109"/>
      <c r="Q294" s="110"/>
      <c r="R294" s="110"/>
      <c r="S294" s="109"/>
      <c r="T294" s="111"/>
    </row>
    <row r="295" spans="1:20">
      <c r="A295" s="101">
        <f t="shared" si="41"/>
        <v>15</v>
      </c>
      <c r="B295" s="102">
        <f t="shared" si="41"/>
        <v>44392</v>
      </c>
      <c r="C295" s="87">
        <f t="shared" si="42"/>
        <v>0</v>
      </c>
      <c r="D295" s="88">
        <f t="shared" si="43"/>
        <v>5</v>
      </c>
      <c r="E295" s="88">
        <f>'pendapatan '!D345</f>
        <v>5</v>
      </c>
      <c r="F295" s="89">
        <v>0</v>
      </c>
      <c r="G295" s="90">
        <v>16</v>
      </c>
      <c r="H295" s="109"/>
      <c r="I295" s="110"/>
      <c r="J295" s="110"/>
      <c r="K295" s="109"/>
      <c r="L295" s="109"/>
      <c r="M295" s="110"/>
      <c r="N295" s="110"/>
      <c r="O295" s="109"/>
      <c r="P295" s="109"/>
      <c r="Q295" s="110"/>
      <c r="R295" s="110"/>
      <c r="S295" s="109"/>
      <c r="T295" s="111"/>
    </row>
    <row r="296" spans="1:20">
      <c r="A296" s="101">
        <f t="shared" si="41"/>
        <v>16</v>
      </c>
      <c r="B296" s="102">
        <f t="shared" si="41"/>
        <v>44393</v>
      </c>
      <c r="C296" s="87">
        <f t="shared" si="42"/>
        <v>0</v>
      </c>
      <c r="D296" s="88">
        <f t="shared" si="43"/>
        <v>4</v>
      </c>
      <c r="E296" s="88">
        <f>'pendapatan '!D346</f>
        <v>4</v>
      </c>
      <c r="F296" s="89">
        <v>0</v>
      </c>
      <c r="G296" s="90">
        <v>16</v>
      </c>
      <c r="H296" s="109"/>
      <c r="I296" s="110"/>
      <c r="J296" s="110"/>
      <c r="K296" s="109"/>
      <c r="L296" s="109"/>
      <c r="M296" s="110"/>
      <c r="N296" s="110"/>
      <c r="O296" s="109"/>
      <c r="P296" s="109"/>
      <c r="Q296" s="110"/>
      <c r="R296" s="110"/>
      <c r="S296" s="109"/>
      <c r="T296" s="111"/>
    </row>
    <row r="297" spans="1:20">
      <c r="A297" s="101">
        <f t="shared" si="41"/>
        <v>17</v>
      </c>
      <c r="B297" s="102">
        <f t="shared" si="41"/>
        <v>44394</v>
      </c>
      <c r="C297" s="87" t="e">
        <f t="shared" si="42"/>
        <v>#REF!</v>
      </c>
      <c r="D297" s="88">
        <f t="shared" si="43"/>
        <v>4</v>
      </c>
      <c r="E297" s="88">
        <f>'pendapatan '!D347</f>
        <v>4</v>
      </c>
      <c r="F297" s="89">
        <v>0</v>
      </c>
      <c r="G297" s="90">
        <v>11</v>
      </c>
      <c r="H297" s="109"/>
      <c r="I297" s="110"/>
      <c r="J297" s="110"/>
      <c r="K297" s="109"/>
      <c r="L297" s="109"/>
      <c r="M297" s="110"/>
      <c r="N297" s="110"/>
      <c r="O297" s="109"/>
      <c r="P297" s="109"/>
      <c r="Q297" s="110"/>
      <c r="R297" s="110"/>
      <c r="S297" s="109"/>
      <c r="T297" s="111"/>
    </row>
    <row r="298" spans="1:20">
      <c r="A298" s="101">
        <f t="shared" si="41"/>
        <v>18</v>
      </c>
      <c r="B298" s="102">
        <f t="shared" si="41"/>
        <v>44395</v>
      </c>
      <c r="C298" s="87" t="e">
        <f t="shared" si="42"/>
        <v>#REF!</v>
      </c>
      <c r="D298" s="88">
        <f t="shared" si="43"/>
        <v>4</v>
      </c>
      <c r="E298" s="88">
        <f>'pendapatan '!D348</f>
        <v>4</v>
      </c>
      <c r="F298" s="89">
        <v>0</v>
      </c>
      <c r="G298" s="90">
        <v>14</v>
      </c>
      <c r="H298" s="109"/>
      <c r="I298" s="110"/>
      <c r="J298" s="110"/>
      <c r="K298" s="109"/>
      <c r="L298" s="109"/>
      <c r="M298" s="110"/>
      <c r="N298" s="110"/>
      <c r="O298" s="109"/>
      <c r="P298" s="109"/>
      <c r="Q298" s="110"/>
      <c r="R298" s="110"/>
      <c r="S298" s="109"/>
      <c r="T298" s="111"/>
    </row>
    <row r="299" spans="1:20">
      <c r="A299" s="101">
        <f t="shared" si="41"/>
        <v>19</v>
      </c>
      <c r="B299" s="102">
        <f t="shared" si="41"/>
        <v>44396</v>
      </c>
      <c r="C299" s="87" t="e">
        <f t="shared" si="42"/>
        <v>#REF!</v>
      </c>
      <c r="D299" s="88">
        <f t="shared" si="43"/>
        <v>5</v>
      </c>
      <c r="E299" s="88">
        <f>'pendapatan '!D349</f>
        <v>5</v>
      </c>
      <c r="F299" s="89">
        <v>0</v>
      </c>
      <c r="G299" s="90">
        <v>10</v>
      </c>
      <c r="H299" s="109"/>
      <c r="I299" s="110"/>
      <c r="J299" s="110"/>
      <c r="K299" s="109"/>
      <c r="L299" s="109"/>
      <c r="M299" s="110"/>
      <c r="N299" s="110"/>
      <c r="O299" s="109"/>
      <c r="P299" s="109"/>
      <c r="Q299" s="110"/>
      <c r="R299" s="110"/>
      <c r="S299" s="109"/>
      <c r="T299" s="111"/>
    </row>
    <row r="300" spans="1:20">
      <c r="A300" s="101">
        <f t="shared" si="41"/>
        <v>20</v>
      </c>
      <c r="B300" s="102">
        <f t="shared" si="41"/>
        <v>44397</v>
      </c>
      <c r="C300" s="87" t="e">
        <f t="shared" si="42"/>
        <v>#REF!</v>
      </c>
      <c r="D300" s="88">
        <f t="shared" si="43"/>
        <v>5</v>
      </c>
      <c r="E300" s="88">
        <f>'pendapatan '!D350</f>
        <v>5</v>
      </c>
      <c r="F300" s="89">
        <v>0</v>
      </c>
      <c r="G300" s="90">
        <v>37</v>
      </c>
      <c r="H300" s="109"/>
      <c r="I300" s="110"/>
      <c r="J300" s="110"/>
      <c r="K300" s="109"/>
      <c r="L300" s="109"/>
      <c r="M300" s="110"/>
      <c r="N300" s="110"/>
      <c r="O300" s="109"/>
      <c r="P300" s="109"/>
      <c r="Q300" s="110"/>
      <c r="R300" s="110"/>
      <c r="S300" s="109"/>
      <c r="T300" s="111"/>
    </row>
    <row r="301" spans="1:20">
      <c r="A301" s="101">
        <f t="shared" si="41"/>
        <v>21</v>
      </c>
      <c r="B301" s="102">
        <f t="shared" si="41"/>
        <v>44398</v>
      </c>
      <c r="C301" s="87" t="e">
        <f t="shared" si="42"/>
        <v>#REF!</v>
      </c>
      <c r="D301" s="88">
        <f t="shared" si="43"/>
        <v>4</v>
      </c>
      <c r="E301" s="88">
        <f>'pendapatan '!D351</f>
        <v>4</v>
      </c>
      <c r="F301" s="89">
        <v>0</v>
      </c>
      <c r="G301" s="90">
        <v>24</v>
      </c>
      <c r="H301" s="109"/>
      <c r="I301" s="110"/>
      <c r="J301" s="110"/>
      <c r="K301" s="109"/>
      <c r="L301" s="109"/>
      <c r="M301" s="110"/>
      <c r="N301" s="110"/>
      <c r="O301" s="109"/>
      <c r="P301" s="109"/>
      <c r="Q301" s="110"/>
      <c r="R301" s="110"/>
      <c r="S301" s="109"/>
      <c r="T301" s="111"/>
    </row>
    <row r="302" spans="1:20">
      <c r="A302" s="101">
        <f t="shared" si="41"/>
        <v>22</v>
      </c>
      <c r="B302" s="102">
        <f t="shared" si="41"/>
        <v>44399</v>
      </c>
      <c r="C302" s="87" t="e">
        <f t="shared" si="42"/>
        <v>#REF!</v>
      </c>
      <c r="D302" s="88">
        <f t="shared" si="43"/>
        <v>5</v>
      </c>
      <c r="E302" s="88">
        <f>'pendapatan '!D352</f>
        <v>5</v>
      </c>
      <c r="F302" s="89">
        <v>0</v>
      </c>
      <c r="G302" s="90">
        <v>22</v>
      </c>
      <c r="H302" s="109"/>
      <c r="I302" s="110"/>
      <c r="J302" s="110"/>
      <c r="K302" s="109"/>
      <c r="L302" s="109"/>
      <c r="M302" s="110"/>
      <c r="N302" s="110"/>
      <c r="O302" s="109"/>
      <c r="P302" s="109"/>
      <c r="Q302" s="110"/>
      <c r="R302" s="110"/>
      <c r="S302" s="109"/>
      <c r="T302" s="111"/>
    </row>
    <row r="303" spans="1:20">
      <c r="A303" s="101">
        <f t="shared" si="41"/>
        <v>23</v>
      </c>
      <c r="B303" s="102">
        <f t="shared" si="41"/>
        <v>44400</v>
      </c>
      <c r="C303" s="87">
        <f t="shared" si="42"/>
        <v>0</v>
      </c>
      <c r="D303" s="88">
        <f t="shared" si="43"/>
        <v>4</v>
      </c>
      <c r="E303" s="88">
        <f>'pendapatan '!D353</f>
        <v>4</v>
      </c>
      <c r="F303" s="89">
        <v>0</v>
      </c>
      <c r="G303" s="90">
        <v>28</v>
      </c>
      <c r="H303" s="109"/>
      <c r="I303" s="110"/>
      <c r="J303" s="110"/>
      <c r="K303" s="109"/>
      <c r="L303" s="109"/>
      <c r="M303" s="110"/>
      <c r="N303" s="110"/>
      <c r="O303" s="109"/>
      <c r="P303" s="109"/>
      <c r="Q303" s="110"/>
      <c r="R303" s="110"/>
      <c r="S303" s="109"/>
      <c r="T303" s="111"/>
    </row>
    <row r="304" spans="1:20">
      <c r="A304" s="101">
        <f t="shared" si="41"/>
        <v>24</v>
      </c>
      <c r="B304" s="102">
        <f t="shared" si="41"/>
        <v>44401</v>
      </c>
      <c r="C304" s="87">
        <f t="shared" si="42"/>
        <v>0</v>
      </c>
      <c r="D304" s="88">
        <f t="shared" si="43"/>
        <v>4</v>
      </c>
      <c r="E304" s="88">
        <f>'pendapatan '!D354</f>
        <v>4</v>
      </c>
      <c r="F304" s="89">
        <v>0</v>
      </c>
      <c r="G304" s="90">
        <v>21</v>
      </c>
      <c r="H304" s="109"/>
      <c r="I304" s="110"/>
      <c r="J304" s="110"/>
      <c r="K304" s="109"/>
      <c r="L304" s="109"/>
      <c r="M304" s="110"/>
      <c r="N304" s="110"/>
      <c r="O304" s="109"/>
      <c r="P304" s="109"/>
      <c r="Q304" s="110"/>
      <c r="R304" s="110"/>
      <c r="S304" s="109"/>
      <c r="T304" s="111"/>
    </row>
    <row r="305" spans="1:20">
      <c r="A305" s="101">
        <f t="shared" si="41"/>
        <v>25</v>
      </c>
      <c r="B305" s="102">
        <f t="shared" si="41"/>
        <v>44402</v>
      </c>
      <c r="C305" s="87" t="e">
        <f>#REF!</f>
        <v>#REF!</v>
      </c>
      <c r="D305" s="88">
        <f t="shared" si="43"/>
        <v>5</v>
      </c>
      <c r="E305" s="88">
        <f>'pendapatan '!D355</f>
        <v>5</v>
      </c>
      <c r="F305" s="89">
        <v>0</v>
      </c>
      <c r="G305" s="90">
        <v>50</v>
      </c>
      <c r="H305" s="109"/>
      <c r="I305" s="110"/>
      <c r="J305" s="110"/>
      <c r="K305" s="109"/>
      <c r="L305" s="109"/>
      <c r="M305" s="110"/>
      <c r="N305" s="110"/>
      <c r="O305" s="109"/>
      <c r="P305" s="109"/>
      <c r="Q305" s="110"/>
      <c r="R305" s="110"/>
      <c r="S305" s="109"/>
      <c r="T305" s="111"/>
    </row>
    <row r="306" spans="1:20">
      <c r="A306" s="101">
        <f t="shared" si="41"/>
        <v>26</v>
      </c>
      <c r="B306" s="102">
        <f t="shared" si="41"/>
        <v>44403</v>
      </c>
      <c r="C306" s="87" t="e">
        <f>#REF!</f>
        <v>#REF!</v>
      </c>
      <c r="D306" s="88">
        <f t="shared" si="43"/>
        <v>5</v>
      </c>
      <c r="E306" s="88">
        <f>'pendapatan '!D356</f>
        <v>5</v>
      </c>
      <c r="F306" s="89">
        <v>0</v>
      </c>
      <c r="G306" s="90">
        <v>49</v>
      </c>
      <c r="H306" s="109"/>
      <c r="I306" s="110"/>
      <c r="J306" s="110"/>
      <c r="K306" s="109"/>
      <c r="L306" s="109"/>
      <c r="M306" s="110"/>
      <c r="N306" s="110"/>
      <c r="O306" s="109"/>
      <c r="P306" s="109"/>
      <c r="Q306" s="110"/>
      <c r="R306" s="110"/>
      <c r="S306" s="109"/>
      <c r="T306" s="111"/>
    </row>
    <row r="307" spans="1:20">
      <c r="A307" s="101">
        <f t="shared" si="41"/>
        <v>27</v>
      </c>
      <c r="B307" s="102">
        <f t="shared" si="41"/>
        <v>44404</v>
      </c>
      <c r="C307" s="87" t="e">
        <f>#REF!</f>
        <v>#REF!</v>
      </c>
      <c r="D307" s="88">
        <f t="shared" si="43"/>
        <v>4</v>
      </c>
      <c r="E307" s="88">
        <f>'pendapatan '!D357</f>
        <v>4</v>
      </c>
      <c r="F307" s="89">
        <v>0</v>
      </c>
      <c r="G307" s="90">
        <v>19</v>
      </c>
      <c r="H307" s="109"/>
      <c r="I307" s="110"/>
      <c r="J307" s="110"/>
      <c r="K307" s="109"/>
      <c r="L307" s="109"/>
      <c r="M307" s="110"/>
      <c r="N307" s="110"/>
      <c r="O307" s="109"/>
      <c r="P307" s="109"/>
      <c r="Q307" s="110"/>
      <c r="R307" s="110"/>
      <c r="S307" s="109"/>
      <c r="T307" s="111"/>
    </row>
    <row r="308" spans="1:20">
      <c r="A308" s="101">
        <f t="shared" si="41"/>
        <v>28</v>
      </c>
      <c r="B308" s="102">
        <f t="shared" si="41"/>
        <v>44405</v>
      </c>
      <c r="C308" s="87" t="e">
        <f>#REF!</f>
        <v>#REF!</v>
      </c>
      <c r="D308" s="88">
        <f t="shared" si="43"/>
        <v>5</v>
      </c>
      <c r="E308" s="88">
        <f>'pendapatan '!D358</f>
        <v>5</v>
      </c>
      <c r="F308" s="89">
        <v>0</v>
      </c>
      <c r="G308" s="90">
        <v>21</v>
      </c>
      <c r="H308" s="109"/>
      <c r="I308" s="110"/>
      <c r="J308" s="110"/>
      <c r="K308" s="109"/>
      <c r="L308" s="109"/>
      <c r="M308" s="110"/>
      <c r="N308" s="110"/>
      <c r="O308" s="109"/>
      <c r="P308" s="109"/>
      <c r="Q308" s="110"/>
      <c r="R308" s="110"/>
      <c r="S308" s="109"/>
      <c r="T308" s="111"/>
    </row>
    <row r="309" spans="1:20">
      <c r="A309" s="101">
        <f t="shared" si="41"/>
        <v>29</v>
      </c>
      <c r="B309" s="102">
        <f t="shared" si="41"/>
        <v>44406</v>
      </c>
      <c r="C309" s="87" t="e">
        <f>#REF!</f>
        <v>#REF!</v>
      </c>
      <c r="D309" s="88">
        <f t="shared" si="43"/>
        <v>4</v>
      </c>
      <c r="E309" s="88">
        <f>'pendapatan '!D359</f>
        <v>4</v>
      </c>
      <c r="F309" s="89">
        <v>0</v>
      </c>
      <c r="G309" s="90">
        <v>32</v>
      </c>
      <c r="H309" s="109"/>
      <c r="I309" s="110"/>
      <c r="J309" s="110"/>
      <c r="K309" s="109"/>
      <c r="L309" s="109"/>
      <c r="M309" s="110"/>
      <c r="N309" s="110"/>
      <c r="O309" s="109"/>
      <c r="P309" s="109"/>
      <c r="Q309" s="110"/>
      <c r="R309" s="110"/>
      <c r="S309" s="109"/>
      <c r="T309" s="111"/>
    </row>
    <row r="310" spans="1:20">
      <c r="A310" s="101">
        <f t="shared" si="41"/>
        <v>30</v>
      </c>
      <c r="B310" s="102">
        <f t="shared" si="41"/>
        <v>44407</v>
      </c>
      <c r="C310" s="87" t="e">
        <f>#REF!</f>
        <v>#REF!</v>
      </c>
      <c r="D310" s="88">
        <f t="shared" si="43"/>
        <v>4</v>
      </c>
      <c r="E310" s="88">
        <f>'pendapatan '!D360</f>
        <v>4</v>
      </c>
      <c r="F310" s="89">
        <v>0</v>
      </c>
      <c r="G310" s="90">
        <v>22</v>
      </c>
      <c r="H310" s="109"/>
      <c r="I310" s="110"/>
      <c r="J310" s="110"/>
      <c r="K310" s="109"/>
      <c r="L310" s="109"/>
      <c r="M310" s="110"/>
      <c r="N310" s="110"/>
      <c r="O310" s="109"/>
      <c r="P310" s="109"/>
      <c r="Q310" s="110"/>
      <c r="R310" s="110"/>
      <c r="S310" s="109"/>
      <c r="T310" s="111"/>
    </row>
    <row r="311" spans="1:20">
      <c r="A311" s="101">
        <f t="shared" si="41"/>
        <v>31</v>
      </c>
      <c r="B311" s="102">
        <f t="shared" si="41"/>
        <v>44408</v>
      </c>
      <c r="C311" s="91"/>
      <c r="D311" s="88">
        <f t="shared" ref="D311" si="44">E311</f>
        <v>5</v>
      </c>
      <c r="E311" s="88">
        <f>'pendapatan '!D361</f>
        <v>5</v>
      </c>
      <c r="F311" s="89">
        <v>0</v>
      </c>
      <c r="G311" s="90">
        <v>21</v>
      </c>
      <c r="H311" s="127"/>
      <c r="I311" s="128"/>
      <c r="J311" s="128"/>
      <c r="K311" s="127"/>
      <c r="L311" s="127"/>
      <c r="M311" s="128"/>
      <c r="N311" s="128"/>
      <c r="O311" s="127"/>
      <c r="P311" s="127"/>
      <c r="Q311" s="128"/>
      <c r="R311" s="128"/>
      <c r="S311" s="127"/>
      <c r="T311" s="111"/>
    </row>
    <row r="312" spans="1:20" ht="15.75">
      <c r="A312" s="481" t="s">
        <v>9</v>
      </c>
      <c r="B312" s="482"/>
      <c r="C312" s="94"/>
      <c r="D312" s="122">
        <f t="shared" ref="D312:G312" si="45">SUM(D281:D311)</f>
        <v>141</v>
      </c>
      <c r="E312" s="122">
        <f t="shared" si="45"/>
        <v>141</v>
      </c>
      <c r="F312" s="122">
        <f t="shared" si="45"/>
        <v>0</v>
      </c>
      <c r="G312" s="122">
        <f t="shared" si="45"/>
        <v>679</v>
      </c>
      <c r="H312" s="139"/>
      <c r="I312" s="139"/>
      <c r="J312" s="139"/>
      <c r="K312" s="139"/>
      <c r="L312" s="139"/>
      <c r="M312" s="139"/>
      <c r="N312" s="139"/>
      <c r="O312" s="139"/>
      <c r="P312" s="139"/>
      <c r="Q312" s="139"/>
      <c r="R312" s="139"/>
      <c r="S312" s="139"/>
      <c r="T312" s="111"/>
    </row>
    <row r="313" spans="1:20">
      <c r="A313" s="117"/>
      <c r="B313" s="118"/>
      <c r="C313" s="118"/>
      <c r="D313" s="118"/>
      <c r="E313" s="118"/>
      <c r="F313" s="118"/>
      <c r="G313" s="118"/>
      <c r="H313" s="118"/>
      <c r="I313" s="118"/>
      <c r="J313" s="118"/>
      <c r="K313" s="118"/>
      <c r="L313" s="118"/>
      <c r="M313" s="118"/>
      <c r="N313" s="118"/>
      <c r="O313" s="118"/>
      <c r="P313" s="118"/>
      <c r="Q313" s="118"/>
      <c r="R313" s="118"/>
      <c r="S313" s="118"/>
      <c r="T313" s="118"/>
    </row>
    <row r="314" spans="1:20">
      <c r="A314" s="123"/>
      <c r="B314" s="124"/>
      <c r="C314" s="124"/>
      <c r="D314" s="124"/>
      <c r="E314" s="124"/>
      <c r="F314" s="123"/>
      <c r="G314" s="124"/>
      <c r="H314" s="124"/>
      <c r="I314" s="124"/>
      <c r="J314" s="124"/>
      <c r="K314" s="124"/>
      <c r="L314" s="124"/>
      <c r="M314" s="124"/>
      <c r="N314" s="123"/>
      <c r="O314" s="124"/>
      <c r="P314" s="124"/>
      <c r="Q314" s="124"/>
      <c r="R314" s="123"/>
      <c r="S314" s="124"/>
      <c r="T314" s="129"/>
    </row>
  </sheetData>
  <mergeCells count="184">
    <mergeCell ref="A312:B312"/>
    <mergeCell ref="A4:A6"/>
    <mergeCell ref="A43:A45"/>
    <mergeCell ref="A82:A84"/>
    <mergeCell ref="A122:A124"/>
    <mergeCell ref="A161:A163"/>
    <mergeCell ref="A200:A202"/>
    <mergeCell ref="A239:A241"/>
    <mergeCell ref="A278:A280"/>
    <mergeCell ref="B4:B6"/>
    <mergeCell ref="B43:B45"/>
    <mergeCell ref="B82:B84"/>
    <mergeCell ref="B122:B124"/>
    <mergeCell ref="B161:B163"/>
    <mergeCell ref="B200:B202"/>
    <mergeCell ref="B239:B241"/>
    <mergeCell ref="B278:B280"/>
    <mergeCell ref="A273:B273"/>
    <mergeCell ref="A275:T275"/>
    <mergeCell ref="A276:T276"/>
    <mergeCell ref="A277:T277"/>
    <mergeCell ref="D278:G278"/>
    <mergeCell ref="H278:K278"/>
    <mergeCell ref="L278:O278"/>
    <mergeCell ref="P278:S278"/>
    <mergeCell ref="F279:G279"/>
    <mergeCell ref="J279:K279"/>
    <mergeCell ref="N279:O279"/>
    <mergeCell ref="R279:S279"/>
    <mergeCell ref="C278:C280"/>
    <mergeCell ref="D279:D280"/>
    <mergeCell ref="E279:E280"/>
    <mergeCell ref="H279:H280"/>
    <mergeCell ref="I279:I280"/>
    <mergeCell ref="L279:L280"/>
    <mergeCell ref="M279:M280"/>
    <mergeCell ref="P279:P280"/>
    <mergeCell ref="Q279:Q280"/>
    <mergeCell ref="A234:B234"/>
    <mergeCell ref="A236:T236"/>
    <mergeCell ref="A237:T237"/>
    <mergeCell ref="A238:T238"/>
    <mergeCell ref="D239:G239"/>
    <mergeCell ref="H239:K239"/>
    <mergeCell ref="L239:O239"/>
    <mergeCell ref="P239:S239"/>
    <mergeCell ref="F240:G240"/>
    <mergeCell ref="J240:K240"/>
    <mergeCell ref="N240:O240"/>
    <mergeCell ref="R240:S240"/>
    <mergeCell ref="C239:C241"/>
    <mergeCell ref="D240:D241"/>
    <mergeCell ref="E240:E241"/>
    <mergeCell ref="H240:H241"/>
    <mergeCell ref="I240:I241"/>
    <mergeCell ref="L240:L241"/>
    <mergeCell ref="M240:M241"/>
    <mergeCell ref="P240:P241"/>
    <mergeCell ref="Q240:Q241"/>
    <mergeCell ref="A195:B195"/>
    <mergeCell ref="A197:T197"/>
    <mergeCell ref="A198:T198"/>
    <mergeCell ref="A199:T199"/>
    <mergeCell ref="D200:G200"/>
    <mergeCell ref="H200:K200"/>
    <mergeCell ref="L200:O200"/>
    <mergeCell ref="P200:S200"/>
    <mergeCell ref="F201:G201"/>
    <mergeCell ref="J201:K201"/>
    <mergeCell ref="N201:O201"/>
    <mergeCell ref="R201:S201"/>
    <mergeCell ref="C200:C202"/>
    <mergeCell ref="D201:D202"/>
    <mergeCell ref="E201:E202"/>
    <mergeCell ref="H201:H202"/>
    <mergeCell ref="I201:I202"/>
    <mergeCell ref="L201:L202"/>
    <mergeCell ref="M201:M202"/>
    <mergeCell ref="P201:P202"/>
    <mergeCell ref="Q201:Q202"/>
    <mergeCell ref="A156:B156"/>
    <mergeCell ref="A158:T158"/>
    <mergeCell ref="A159:T159"/>
    <mergeCell ref="A160:T160"/>
    <mergeCell ref="D161:G161"/>
    <mergeCell ref="H161:K161"/>
    <mergeCell ref="L161:O161"/>
    <mergeCell ref="P161:S161"/>
    <mergeCell ref="F162:G162"/>
    <mergeCell ref="J162:K162"/>
    <mergeCell ref="N162:O162"/>
    <mergeCell ref="R162:S162"/>
    <mergeCell ref="C161:C163"/>
    <mergeCell ref="D162:D163"/>
    <mergeCell ref="E162:E163"/>
    <mergeCell ref="H162:H163"/>
    <mergeCell ref="I162:I163"/>
    <mergeCell ref="L162:L163"/>
    <mergeCell ref="M162:M163"/>
    <mergeCell ref="P162:P163"/>
    <mergeCell ref="Q162:Q163"/>
    <mergeCell ref="A116:B116"/>
    <mergeCell ref="A119:T119"/>
    <mergeCell ref="A120:T120"/>
    <mergeCell ref="A121:T121"/>
    <mergeCell ref="D122:G122"/>
    <mergeCell ref="H122:K122"/>
    <mergeCell ref="L122:O122"/>
    <mergeCell ref="P122:S122"/>
    <mergeCell ref="F123:G123"/>
    <mergeCell ref="J123:K123"/>
    <mergeCell ref="N123:O123"/>
    <mergeCell ref="R123:S123"/>
    <mergeCell ref="C122:C124"/>
    <mergeCell ref="D123:D124"/>
    <mergeCell ref="E123:E124"/>
    <mergeCell ref="H123:H124"/>
    <mergeCell ref="I123:I124"/>
    <mergeCell ref="L123:L124"/>
    <mergeCell ref="M123:M124"/>
    <mergeCell ref="P123:P124"/>
    <mergeCell ref="Q123:Q124"/>
    <mergeCell ref="A77:B77"/>
    <mergeCell ref="A79:T79"/>
    <mergeCell ref="A80:T80"/>
    <mergeCell ref="A81:T81"/>
    <mergeCell ref="D82:G82"/>
    <mergeCell ref="H82:K82"/>
    <mergeCell ref="L82:O82"/>
    <mergeCell ref="P82:S82"/>
    <mergeCell ref="F83:G83"/>
    <mergeCell ref="J83:K83"/>
    <mergeCell ref="N83:O83"/>
    <mergeCell ref="R83:S83"/>
    <mergeCell ref="C82:C84"/>
    <mergeCell ref="D83:D84"/>
    <mergeCell ref="E83:E84"/>
    <mergeCell ref="H83:H84"/>
    <mergeCell ref="I83:I84"/>
    <mergeCell ref="L83:L84"/>
    <mergeCell ref="M83:M84"/>
    <mergeCell ref="P83:P84"/>
    <mergeCell ref="Q83:Q84"/>
    <mergeCell ref="A38:B38"/>
    <mergeCell ref="A40:T40"/>
    <mergeCell ref="A41:T41"/>
    <mergeCell ref="A42:T42"/>
    <mergeCell ref="D43:G43"/>
    <mergeCell ref="H43:K43"/>
    <mergeCell ref="L43:O43"/>
    <mergeCell ref="P43:S43"/>
    <mergeCell ref="F44:G44"/>
    <mergeCell ref="J44:K44"/>
    <mergeCell ref="N44:O44"/>
    <mergeCell ref="R44:S44"/>
    <mergeCell ref="C43:C45"/>
    <mergeCell ref="D44:D45"/>
    <mergeCell ref="E44:E45"/>
    <mergeCell ref="H44:H45"/>
    <mergeCell ref="I44:I45"/>
    <mergeCell ref="L44:L45"/>
    <mergeCell ref="M44:M45"/>
    <mergeCell ref="P44:P45"/>
    <mergeCell ref="Q44:Q45"/>
    <mergeCell ref="A1:T1"/>
    <mergeCell ref="A2:T2"/>
    <mergeCell ref="A3:T3"/>
    <mergeCell ref="D4:G4"/>
    <mergeCell ref="H4:K4"/>
    <mergeCell ref="L4:O4"/>
    <mergeCell ref="P4:S4"/>
    <mergeCell ref="F5:G5"/>
    <mergeCell ref="J5:K5"/>
    <mergeCell ref="N5:O5"/>
    <mergeCell ref="R5:S5"/>
    <mergeCell ref="C4:C6"/>
    <mergeCell ref="D5:D6"/>
    <mergeCell ref="E5:E6"/>
    <mergeCell ref="H5:H6"/>
    <mergeCell ref="I5:I6"/>
    <mergeCell ref="L5:L6"/>
    <mergeCell ref="M5:M6"/>
    <mergeCell ref="P5:P6"/>
    <mergeCell ref="Q5:Q6"/>
  </mergeCells>
  <pageMargins left="0.69930555555555596" right="0.69930555555555596" top="0.75" bottom="0.75" header="0.3" footer="0.3"/>
  <pageSetup paperSize="5" scale="81" orientation="landscape" horizontalDpi="300" verticalDpi="300" r:id="rId1"/>
  <rowBreaks count="6" manualBreakCount="6">
    <brk id="39" max="16383" man="1"/>
    <brk id="78" max="16383" man="1"/>
    <brk id="117" max="19" man="1"/>
    <brk id="196" max="16383" man="1"/>
    <brk id="235" max="16383" man="1"/>
    <brk id="27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="95" zoomScaleNormal="95" workbookViewId="0">
      <selection activeCell="V23" sqref="V23"/>
    </sheetView>
  </sheetViews>
  <sheetFormatPr defaultColWidth="9" defaultRowHeight="15"/>
  <cols>
    <col min="1" max="1" width="5.140625" customWidth="1"/>
    <col min="2" max="2" width="27" customWidth="1"/>
    <col min="3" max="4" width="6.7109375" customWidth="1"/>
    <col min="5" max="6" width="8.7109375" customWidth="1"/>
    <col min="7" max="8" width="6.7109375" customWidth="1"/>
    <col min="9" max="10" width="8.7109375" customWidth="1"/>
    <col min="11" max="12" width="6.7109375" customWidth="1"/>
    <col min="13" max="14" width="8.7109375" customWidth="1"/>
    <col min="15" max="16" width="6.7109375" customWidth="1"/>
    <col min="17" max="18" width="8.7109375" customWidth="1"/>
    <col min="22" max="22" width="6.7109375" customWidth="1"/>
  </cols>
  <sheetData>
    <row r="1" spans="1:19" ht="15.75">
      <c r="A1" s="488" t="s">
        <v>62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74"/>
    </row>
    <row r="2" spans="1:19" ht="15.75" customHeight="1">
      <c r="A2" s="488" t="s">
        <v>48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</row>
    <row r="3" spans="1:19" ht="15.75" customHeight="1">
      <c r="A3" s="488" t="s">
        <v>49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</row>
    <row r="4" spans="1:19" ht="15.75" customHeight="1">
      <c r="A4" s="488" t="s">
        <v>50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88"/>
      <c r="R4" s="488"/>
    </row>
    <row r="5" spans="1:19">
      <c r="A5" s="320" t="s">
        <v>112</v>
      </c>
    </row>
    <row r="6" spans="1:19" ht="15.75" customHeight="1">
      <c r="A6" s="495" t="s">
        <v>13</v>
      </c>
      <c r="B6" s="489" t="s">
        <v>51</v>
      </c>
      <c r="C6" s="489" t="s">
        <v>16</v>
      </c>
      <c r="D6" s="489"/>
      <c r="E6" s="489"/>
      <c r="F6" s="490"/>
      <c r="G6" s="489" t="s">
        <v>17</v>
      </c>
      <c r="H6" s="489"/>
      <c r="I6" s="489"/>
      <c r="J6" s="490"/>
      <c r="K6" s="489" t="s">
        <v>18</v>
      </c>
      <c r="L6" s="489"/>
      <c r="M6" s="489"/>
      <c r="N6" s="490"/>
      <c r="O6" s="489" t="s">
        <v>63</v>
      </c>
      <c r="P6" s="489"/>
      <c r="Q6" s="489"/>
      <c r="R6" s="490"/>
    </row>
    <row r="7" spans="1:19">
      <c r="A7" s="496"/>
      <c r="B7" s="491"/>
      <c r="C7" s="491" t="s">
        <v>64</v>
      </c>
      <c r="D7" s="491" t="s">
        <v>57</v>
      </c>
      <c r="E7" s="491" t="s">
        <v>65</v>
      </c>
      <c r="F7" s="492"/>
      <c r="G7" s="491" t="s">
        <v>64</v>
      </c>
      <c r="H7" s="491" t="s">
        <v>57</v>
      </c>
      <c r="I7" s="491" t="s">
        <v>65</v>
      </c>
      <c r="J7" s="492"/>
      <c r="K7" s="491" t="s">
        <v>64</v>
      </c>
      <c r="L7" s="491" t="s">
        <v>57</v>
      </c>
      <c r="M7" s="491" t="s">
        <v>65</v>
      </c>
      <c r="N7" s="492"/>
      <c r="O7" s="491" t="s">
        <v>64</v>
      </c>
      <c r="P7" s="491" t="s">
        <v>57</v>
      </c>
      <c r="Q7" s="491" t="s">
        <v>65</v>
      </c>
      <c r="R7" s="492"/>
    </row>
    <row r="8" spans="1:19">
      <c r="A8" s="497"/>
      <c r="B8" s="498"/>
      <c r="C8" s="498"/>
      <c r="D8" s="498"/>
      <c r="E8" s="55" t="s">
        <v>66</v>
      </c>
      <c r="F8" s="56" t="s">
        <v>60</v>
      </c>
      <c r="G8" s="498"/>
      <c r="H8" s="498"/>
      <c r="I8" s="55" t="s">
        <v>66</v>
      </c>
      <c r="J8" s="56" t="s">
        <v>60</v>
      </c>
      <c r="K8" s="498"/>
      <c r="L8" s="498"/>
      <c r="M8" s="55" t="s">
        <v>66</v>
      </c>
      <c r="N8" s="56" t="s">
        <v>60</v>
      </c>
      <c r="O8" s="498"/>
      <c r="P8" s="498"/>
      <c r="Q8" s="55" t="s">
        <v>66</v>
      </c>
      <c r="R8" s="56" t="s">
        <v>60</v>
      </c>
    </row>
    <row r="9" spans="1:19">
      <c r="A9" s="57">
        <v>1</v>
      </c>
      <c r="B9" s="58" t="s">
        <v>0</v>
      </c>
      <c r="C9" s="59">
        <f>rit!D38</f>
        <v>62</v>
      </c>
      <c r="D9" s="59">
        <f>rit!E38</f>
        <v>62</v>
      </c>
      <c r="E9" s="59">
        <f>rit!F38</f>
        <v>0</v>
      </c>
      <c r="F9" s="59">
        <f>rit!G38</f>
        <v>477</v>
      </c>
      <c r="G9" s="59">
        <f>rit!H38</f>
        <v>150</v>
      </c>
      <c r="H9" s="59">
        <f>rit!I38</f>
        <v>187</v>
      </c>
      <c r="I9" s="59">
        <f>rit!J38</f>
        <v>289</v>
      </c>
      <c r="J9" s="59">
        <f>rit!K38</f>
        <v>252</v>
      </c>
      <c r="K9" s="59">
        <f>rit!L38</f>
        <v>111</v>
      </c>
      <c r="L9" s="59">
        <f>rit!M38</f>
        <v>140</v>
      </c>
      <c r="M9" s="59">
        <f>rit!N38</f>
        <v>157</v>
      </c>
      <c r="N9" s="59">
        <f>rit!O38</f>
        <v>174</v>
      </c>
      <c r="O9" s="69">
        <f>rit!P38</f>
        <v>0</v>
      </c>
      <c r="P9" s="69">
        <f>rit!Q38</f>
        <v>0</v>
      </c>
      <c r="Q9" s="69">
        <f>rit!R38</f>
        <v>0</v>
      </c>
      <c r="R9" s="75">
        <f>rit!S38</f>
        <v>0</v>
      </c>
    </row>
    <row r="10" spans="1:19">
      <c r="A10" s="60">
        <v>2</v>
      </c>
      <c r="B10" s="58" t="s">
        <v>1</v>
      </c>
      <c r="C10" s="61">
        <f>rit!D77</f>
        <v>82</v>
      </c>
      <c r="D10" s="61">
        <f>rit!E77</f>
        <v>82</v>
      </c>
      <c r="E10" s="61">
        <f>rit!F77</f>
        <v>334</v>
      </c>
      <c r="F10" s="61">
        <f>rit!G77</f>
        <v>245</v>
      </c>
      <c r="G10" s="61">
        <f>rit!H77</f>
        <v>170</v>
      </c>
      <c r="H10" s="61">
        <f>rit!I77</f>
        <v>340</v>
      </c>
      <c r="I10" s="61">
        <f>rit!J77</f>
        <v>677</v>
      </c>
      <c r="J10" s="61">
        <f>rit!K77</f>
        <v>743</v>
      </c>
      <c r="K10" s="62">
        <f>rit!L77</f>
        <v>0</v>
      </c>
      <c r="L10" s="62">
        <f>rit!M77</f>
        <v>0</v>
      </c>
      <c r="M10" s="62">
        <f>rit!N77</f>
        <v>0</v>
      </c>
      <c r="N10" s="62">
        <f>rit!O77</f>
        <v>0</v>
      </c>
      <c r="O10" s="62">
        <f>rit!P77</f>
        <v>0</v>
      </c>
      <c r="P10" s="62">
        <f>rit!Q77</f>
        <v>0</v>
      </c>
      <c r="Q10" s="62">
        <f>rit!R77</f>
        <v>0</v>
      </c>
      <c r="R10" s="76">
        <f>rit!S77</f>
        <v>0</v>
      </c>
    </row>
    <row r="11" spans="1:19">
      <c r="A11" s="60">
        <v>3</v>
      </c>
      <c r="B11" s="58" t="s">
        <v>2</v>
      </c>
      <c r="C11" s="62">
        <f>rit!D116</f>
        <v>0</v>
      </c>
      <c r="D11" s="62">
        <f>rit!E116</f>
        <v>0</v>
      </c>
      <c r="E11" s="62">
        <f>rit!F116</f>
        <v>0</v>
      </c>
      <c r="F11" s="62">
        <f>rit!G116</f>
        <v>0</v>
      </c>
      <c r="G11" s="61">
        <f>rit!H116</f>
        <v>102</v>
      </c>
      <c r="H11" s="61">
        <f>rit!I116</f>
        <v>204</v>
      </c>
      <c r="I11" s="61">
        <f>rit!J116</f>
        <v>649</v>
      </c>
      <c r="J11" s="61">
        <f>rit!K116</f>
        <v>878</v>
      </c>
      <c r="K11" s="61">
        <f>rit!L116</f>
        <v>120</v>
      </c>
      <c r="L11" s="61">
        <f>rit!M116</f>
        <v>240</v>
      </c>
      <c r="M11" s="61">
        <f>rit!N116</f>
        <v>645</v>
      </c>
      <c r="N11" s="61">
        <f>rit!O116</f>
        <v>797</v>
      </c>
      <c r="O11" s="61">
        <f>rit!P116</f>
        <v>7</v>
      </c>
      <c r="P11" s="61">
        <f>rit!Q116</f>
        <v>21</v>
      </c>
      <c r="Q11" s="61">
        <f>rit!R116</f>
        <v>34</v>
      </c>
      <c r="R11" s="77">
        <f>rit!S116</f>
        <v>48</v>
      </c>
    </row>
    <row r="12" spans="1:19">
      <c r="A12" s="60">
        <v>4</v>
      </c>
      <c r="B12" s="63" t="s">
        <v>3</v>
      </c>
      <c r="C12" s="61">
        <f>rit!D156</f>
        <v>98</v>
      </c>
      <c r="D12" s="61">
        <f>rit!E156</f>
        <v>98</v>
      </c>
      <c r="E12" s="61">
        <f>rit!F156</f>
        <v>186</v>
      </c>
      <c r="F12" s="61">
        <f>rit!G156</f>
        <v>269</v>
      </c>
      <c r="G12" s="61">
        <f>rit!H156</f>
        <v>286</v>
      </c>
      <c r="H12" s="61">
        <f>rit!I156</f>
        <v>572</v>
      </c>
      <c r="I12" s="61">
        <f>rit!J156</f>
        <v>1326</v>
      </c>
      <c r="J12" s="61">
        <f>rit!K156</f>
        <v>1533</v>
      </c>
      <c r="K12" s="62">
        <f>rit!L156</f>
        <v>0</v>
      </c>
      <c r="L12" s="62">
        <f>rit!M156</f>
        <v>0</v>
      </c>
      <c r="M12" s="62">
        <f>rit!N156</f>
        <v>0</v>
      </c>
      <c r="N12" s="62">
        <f>rit!O156</f>
        <v>0</v>
      </c>
      <c r="O12" s="61">
        <f>rit!P156</f>
        <v>134</v>
      </c>
      <c r="P12" s="61">
        <f>rit!Q156</f>
        <v>402</v>
      </c>
      <c r="Q12" s="61">
        <f>rit!R156</f>
        <v>570</v>
      </c>
      <c r="R12" s="77">
        <f>rit!S156</f>
        <v>654</v>
      </c>
    </row>
    <row r="13" spans="1:19">
      <c r="A13" s="60">
        <v>5</v>
      </c>
      <c r="B13" s="58" t="s">
        <v>4</v>
      </c>
      <c r="C13" s="61">
        <f>rit!D195</f>
        <v>346</v>
      </c>
      <c r="D13" s="61">
        <f>rit!E195</f>
        <v>346</v>
      </c>
      <c r="E13" s="61">
        <f>rit!F195</f>
        <v>593</v>
      </c>
      <c r="F13" s="61">
        <f>rit!G195</f>
        <v>822</v>
      </c>
      <c r="G13" s="61">
        <f>rit!H195</f>
        <v>239</v>
      </c>
      <c r="H13" s="61">
        <f>rit!I195</f>
        <v>478</v>
      </c>
      <c r="I13" s="61">
        <f>rit!J195</f>
        <v>581</v>
      </c>
      <c r="J13" s="61">
        <f>rit!K195</f>
        <v>718</v>
      </c>
      <c r="K13" s="61">
        <f>rit!L195</f>
        <v>444</v>
      </c>
      <c r="L13" s="61">
        <f>rit!M195</f>
        <v>1122</v>
      </c>
      <c r="M13" s="61">
        <f>rit!N195</f>
        <v>2114</v>
      </c>
      <c r="N13" s="61">
        <f>rit!O195</f>
        <v>2319</v>
      </c>
      <c r="O13" s="62">
        <f>rit!P195</f>
        <v>0</v>
      </c>
      <c r="P13" s="62">
        <f>rit!Q195</f>
        <v>0</v>
      </c>
      <c r="Q13" s="62">
        <f>rit!R195</f>
        <v>0</v>
      </c>
      <c r="R13" s="76">
        <f>rit!S195</f>
        <v>0</v>
      </c>
    </row>
    <row r="14" spans="1:19">
      <c r="A14" s="60">
        <v>6</v>
      </c>
      <c r="B14" s="58" t="s">
        <v>5</v>
      </c>
      <c r="C14" s="62">
        <f>rit!D234</f>
        <v>0</v>
      </c>
      <c r="D14" s="62">
        <f>rit!E234</f>
        <v>0</v>
      </c>
      <c r="E14" s="62">
        <f>rit!F234</f>
        <v>0</v>
      </c>
      <c r="F14" s="62">
        <f>rit!G234</f>
        <v>0</v>
      </c>
      <c r="G14" s="61">
        <f>rit!H234</f>
        <v>24</v>
      </c>
      <c r="H14" s="61">
        <f>rit!I234</f>
        <v>24</v>
      </c>
      <c r="I14" s="61">
        <f>rit!J234</f>
        <v>27</v>
      </c>
      <c r="J14" s="61">
        <f>rit!K234</f>
        <v>98</v>
      </c>
      <c r="K14" s="61">
        <f>rit!L234</f>
        <v>264</v>
      </c>
      <c r="L14" s="61">
        <f>rit!M234</f>
        <v>792</v>
      </c>
      <c r="M14" s="61">
        <f>rit!N234</f>
        <v>1941</v>
      </c>
      <c r="N14" s="61">
        <f>rit!O234</f>
        <v>1958</v>
      </c>
      <c r="O14" s="61">
        <f>rit!P234</f>
        <v>177.33333333333337</v>
      </c>
      <c r="P14" s="61">
        <f>rit!Q234</f>
        <v>532</v>
      </c>
      <c r="Q14" s="61">
        <f>rit!R234</f>
        <v>2085</v>
      </c>
      <c r="R14" s="77">
        <f>rit!S234</f>
        <v>1734</v>
      </c>
    </row>
    <row r="15" spans="1:19">
      <c r="A15" s="60">
        <v>7</v>
      </c>
      <c r="B15" s="64" t="s">
        <v>6</v>
      </c>
      <c r="C15" s="62">
        <f>rit!D273</f>
        <v>0</v>
      </c>
      <c r="D15" s="62">
        <f>rit!E273</f>
        <v>0</v>
      </c>
      <c r="E15" s="62">
        <f>rit!F273</f>
        <v>0</v>
      </c>
      <c r="F15" s="62">
        <f>rit!G273</f>
        <v>0</v>
      </c>
      <c r="G15" s="61">
        <f>rit!H273</f>
        <v>184</v>
      </c>
      <c r="H15" s="61">
        <f>rit!I273</f>
        <v>184</v>
      </c>
      <c r="I15" s="61">
        <f>rit!J273</f>
        <v>219</v>
      </c>
      <c r="J15" s="61">
        <f>rit!K273</f>
        <v>138</v>
      </c>
      <c r="K15" s="62">
        <f>rit!L273</f>
        <v>0</v>
      </c>
      <c r="L15" s="62">
        <f>rit!M273</f>
        <v>0</v>
      </c>
      <c r="M15" s="62">
        <f>rit!N273</f>
        <v>0</v>
      </c>
      <c r="N15" s="62">
        <f>rit!O273</f>
        <v>0</v>
      </c>
      <c r="O15" s="61">
        <f>rit!P273</f>
        <v>228</v>
      </c>
      <c r="P15" s="61">
        <f>rit!Q273</f>
        <v>456</v>
      </c>
      <c r="Q15" s="61">
        <f>rit!R273</f>
        <v>1137</v>
      </c>
      <c r="R15" s="77">
        <f>rit!S273</f>
        <v>944</v>
      </c>
    </row>
    <row r="16" spans="1:19" ht="15.75" thickBot="1">
      <c r="A16" s="65">
        <v>8</v>
      </c>
      <c r="B16" s="58" t="s">
        <v>7</v>
      </c>
      <c r="C16" s="66">
        <f>rit!D312</f>
        <v>141</v>
      </c>
      <c r="D16" s="66">
        <f>rit!E312</f>
        <v>141</v>
      </c>
      <c r="E16" s="66">
        <f>rit!F312</f>
        <v>0</v>
      </c>
      <c r="F16" s="66">
        <f>rit!G312</f>
        <v>679</v>
      </c>
      <c r="G16" s="67">
        <f>rit!H312</f>
        <v>0</v>
      </c>
      <c r="H16" s="67">
        <f>rit!I312</f>
        <v>0</v>
      </c>
      <c r="I16" s="67">
        <f>rit!J312</f>
        <v>0</v>
      </c>
      <c r="J16" s="67">
        <f>rit!K312</f>
        <v>0</v>
      </c>
      <c r="K16" s="67">
        <f>rit!L312</f>
        <v>0</v>
      </c>
      <c r="L16" s="67">
        <f>rit!M312</f>
        <v>0</v>
      </c>
      <c r="M16" s="67">
        <f>rit!N312</f>
        <v>0</v>
      </c>
      <c r="N16" s="67">
        <f>rit!O312</f>
        <v>0</v>
      </c>
      <c r="O16" s="67">
        <f>rit!P312</f>
        <v>0</v>
      </c>
      <c r="P16" s="67">
        <f>rit!Q312</f>
        <v>0</v>
      </c>
      <c r="Q16" s="67">
        <f>rit!R312</f>
        <v>0</v>
      </c>
      <c r="R16" s="78">
        <f>rit!S312</f>
        <v>0</v>
      </c>
    </row>
    <row r="17" spans="1:18" ht="16.5" thickTop="1" thickBot="1">
      <c r="A17" s="493" t="s">
        <v>9</v>
      </c>
      <c r="B17" s="494"/>
      <c r="C17" s="68">
        <f>SUM(C9:C16)</f>
        <v>729</v>
      </c>
      <c r="D17" s="68">
        <f t="shared" ref="D17:R17" si="0">SUM(D9:D16)</f>
        <v>729</v>
      </c>
      <c r="E17" s="68">
        <f t="shared" si="0"/>
        <v>1113</v>
      </c>
      <c r="F17" s="68">
        <f t="shared" si="0"/>
        <v>2492</v>
      </c>
      <c r="G17" s="68">
        <f t="shared" si="0"/>
        <v>1155</v>
      </c>
      <c r="H17" s="68">
        <f t="shared" si="0"/>
        <v>1989</v>
      </c>
      <c r="I17" s="68">
        <f t="shared" si="0"/>
        <v>3768</v>
      </c>
      <c r="J17" s="68">
        <f t="shared" si="0"/>
        <v>4360</v>
      </c>
      <c r="K17" s="68">
        <f t="shared" si="0"/>
        <v>939</v>
      </c>
      <c r="L17" s="68">
        <f t="shared" si="0"/>
        <v>2294</v>
      </c>
      <c r="M17" s="68">
        <f t="shared" si="0"/>
        <v>4857</v>
      </c>
      <c r="N17" s="68">
        <f t="shared" si="0"/>
        <v>5248</v>
      </c>
      <c r="O17" s="68">
        <f t="shared" si="0"/>
        <v>546.33333333333337</v>
      </c>
      <c r="P17" s="68">
        <f t="shared" si="0"/>
        <v>1411</v>
      </c>
      <c r="Q17" s="68">
        <f t="shared" si="0"/>
        <v>3826</v>
      </c>
      <c r="R17" s="381">
        <f t="shared" si="0"/>
        <v>3380</v>
      </c>
    </row>
    <row r="18" spans="1:18" ht="15.75" thickTop="1"/>
    <row r="19" spans="1:18">
      <c r="N19" s="70" t="s">
        <v>42</v>
      </c>
    </row>
    <row r="20" spans="1:18">
      <c r="N20" s="71" t="s">
        <v>43</v>
      </c>
    </row>
    <row r="21" spans="1:18">
      <c r="N21" s="71" t="s">
        <v>44</v>
      </c>
    </row>
    <row r="22" spans="1:18">
      <c r="N22" s="72"/>
    </row>
    <row r="23" spans="1:18">
      <c r="K23" s="24"/>
      <c r="N23" s="72"/>
    </row>
    <row r="24" spans="1:18">
      <c r="N24" s="72"/>
    </row>
    <row r="25" spans="1:18">
      <c r="N25" s="73" t="s">
        <v>45</v>
      </c>
    </row>
    <row r="26" spans="1:18">
      <c r="N26" s="71" t="s">
        <v>46</v>
      </c>
    </row>
    <row r="27" spans="1:18">
      <c r="N27" s="71" t="s">
        <v>47</v>
      </c>
    </row>
  </sheetData>
  <mergeCells count="23">
    <mergeCell ref="E7:F7"/>
    <mergeCell ref="I7:J7"/>
    <mergeCell ref="M7:N7"/>
    <mergeCell ref="Q7:R7"/>
    <mergeCell ref="A17:B17"/>
    <mergeCell ref="A6:A8"/>
    <mergeCell ref="B6:B8"/>
    <mergeCell ref="C7:C8"/>
    <mergeCell ref="D7:D8"/>
    <mergeCell ref="G7:G8"/>
    <mergeCell ref="H7:H8"/>
    <mergeCell ref="K7:K8"/>
    <mergeCell ref="L7:L8"/>
    <mergeCell ref="O7:O8"/>
    <mergeCell ref="P7:P8"/>
    <mergeCell ref="A1:R1"/>
    <mergeCell ref="A2:R2"/>
    <mergeCell ref="A3:R3"/>
    <mergeCell ref="A4:R4"/>
    <mergeCell ref="C6:F6"/>
    <mergeCell ref="G6:J6"/>
    <mergeCell ref="K6:N6"/>
    <mergeCell ref="O6:R6"/>
  </mergeCells>
  <pageMargins left="0.69930555555555596" right="0.69930555555555596" top="0.75" bottom="0.75" header="0.3" footer="0.3"/>
  <pageSetup paperSize="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ENTRI PENDAPATAN</vt:lpstr>
      <vt:lpstr>pendapatan </vt:lpstr>
      <vt:lpstr>rekap bulpen</vt:lpstr>
      <vt:lpstr>rit</vt:lpstr>
      <vt:lpstr>REKAP RIT</vt:lpstr>
      <vt:lpstr>'ENTRI PENDAPATAN'!Print_Area</vt:lpstr>
      <vt:lpstr>'pendapatan '!Print_Area</vt:lpstr>
      <vt:lpstr>'rekap bulpen'!Print_Area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2021-08-03T08:02:23Z</cp:lastPrinted>
  <dcterms:created xsi:type="dcterms:W3CDTF">2020-03-11T13:33:00Z</dcterms:created>
  <dcterms:modified xsi:type="dcterms:W3CDTF">2023-05-25T03:43:14Z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